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escom\Videos\Excel動画\制作済み動画-ファイル\編集ファイル\☆★動画解説_応用範囲★☆\"/>
    </mc:Choice>
  </mc:AlternateContent>
  <xr:revisionPtr revIDLastSave="0" documentId="13_ncr:1_{40EBF8EF-0378-403E-AA75-35A24340DBA7}" xr6:coauthVersionLast="47" xr6:coauthVersionMax="47" xr10:uidLastSave="{00000000-0000-0000-0000-000000000000}"/>
  <bookViews>
    <workbookView xWindow="-120" yWindow="480" windowWidth="29040" windowHeight="15840" tabRatio="883" xr2:uid="{00000000-000D-0000-FFFF-FFFF00000000}"/>
  </bookViews>
  <sheets>
    <sheet name="はじめに" sheetId="1" r:id="rId1"/>
    <sheet name="14請求書" sheetId="2" r:id="rId2"/>
    <sheet name="14請求書-Ans" sheetId="3" r:id="rId3"/>
    <sheet name="15評価" sheetId="4" r:id="rId4"/>
    <sheet name="15評価-Ans" sheetId="5" r:id="rId5"/>
    <sheet name="16ごみ排出量" sheetId="6" r:id="rId6"/>
    <sheet name="16ごみ排出量-Ans" sheetId="7" r:id="rId7"/>
    <sheet name="17売上表" sheetId="8" r:id="rId8"/>
    <sheet name="18売上表" sheetId="9" r:id="rId9"/>
    <sheet name="18売上表-Ans1" sheetId="10" r:id="rId10"/>
    <sheet name="18売上グラフ-Ans02" sheetId="11" r:id="rId11"/>
    <sheet name="19第4四半期" sheetId="12" r:id="rId12"/>
    <sheet name="19第4四半期-売上表" sheetId="25" r:id="rId13"/>
    <sheet name="19第4四半期-売上表-Ans" sheetId="24" r:id="rId14"/>
    <sheet name="20売上集計" sheetId="13" r:id="rId15"/>
    <sheet name="20売上集計-Ans" sheetId="14" r:id="rId16"/>
    <sheet name="21上期売上実績表-01" sheetId="15" r:id="rId17"/>
    <sheet name="21上期売上実績表-Ans01" sheetId="22" r:id="rId18"/>
    <sheet name="21部署別実績計-02" sheetId="23" r:id="rId19"/>
    <sheet name="21部署別実績計-Ans02" sheetId="17" r:id="rId20"/>
    <sheet name="22-01お見積書" sheetId="20" r:id="rId21"/>
    <sheet name="22-02コード表" sheetId="21" r:id="rId22"/>
    <sheet name="22-1お見積書-Ans" sheetId="18" r:id="rId23"/>
  </sheets>
  <definedNames>
    <definedName name="_xlnm.Print_Area" localSheetId="1">'14請求書'!$B$1:$F$37</definedName>
    <definedName name="_xlnm.Print_Area" localSheetId="2">'14請求書-Ans'!$B$1:$F$37</definedName>
  </definedNames>
  <calcPr calcId="191029"/>
  <pivotCaches>
    <pivotCache cacheId="0" r:id="rId24"/>
    <pivotCache cacheId="1" r:id="rId2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8" l="1"/>
  <c r="D22" i="18"/>
  <c r="D23" i="18"/>
  <c r="D24" i="18"/>
  <c r="D25" i="18"/>
  <c r="D26" i="18"/>
  <c r="D27" i="18"/>
  <c r="D28" i="18"/>
  <c r="D21" i="18"/>
  <c r="H21" i="18"/>
  <c r="H22" i="18"/>
  <c r="H23" i="18"/>
  <c r="H24" i="18"/>
  <c r="H25" i="18"/>
  <c r="H26" i="18"/>
  <c r="H27" i="18"/>
  <c r="H28" i="18"/>
  <c r="H29" i="18"/>
  <c r="E21" i="18"/>
  <c r="G21" i="18" s="1"/>
  <c r="E22" i="18"/>
  <c r="G22" i="18" s="1"/>
  <c r="E23" i="18"/>
  <c r="G23" i="18" s="1"/>
  <c r="E24" i="18"/>
  <c r="G24" i="18" s="1"/>
  <c r="E25" i="18"/>
  <c r="G25" i="18" s="1"/>
  <c r="E26" i="18"/>
  <c r="G26" i="18" s="1"/>
  <c r="E27" i="18"/>
  <c r="G27" i="18" s="1"/>
  <c r="E28" i="18"/>
  <c r="G28" i="18" s="1"/>
  <c r="E29" i="18"/>
  <c r="G29" i="18" s="1"/>
  <c r="K11" i="22"/>
  <c r="M11" i="22" s="1"/>
  <c r="K17" i="22"/>
  <c r="M17" i="22" s="1"/>
  <c r="K6" i="22"/>
  <c r="M6" i="22" s="1"/>
  <c r="K12" i="22"/>
  <c r="M12" i="22" s="1"/>
  <c r="K22" i="22"/>
  <c r="M22" i="22" s="1"/>
  <c r="K18" i="22"/>
  <c r="M18" i="22" s="1"/>
  <c r="K7" i="22"/>
  <c r="M7" i="22" s="1"/>
  <c r="K13" i="22"/>
  <c r="M13" i="22" s="1"/>
  <c r="K8" i="22"/>
  <c r="M8" i="22" s="1"/>
  <c r="K23" i="22"/>
  <c r="M23" i="22" s="1"/>
  <c r="K9" i="22"/>
  <c r="M9" i="22" s="1"/>
  <c r="K14" i="22"/>
  <c r="M14" i="22" s="1"/>
  <c r="K19" i="22"/>
  <c r="M19" i="22" s="1"/>
  <c r="K20" i="22"/>
  <c r="M20" i="22" s="1"/>
  <c r="K27" i="22"/>
  <c r="M27" i="22" s="1"/>
  <c r="K24" i="22"/>
  <c r="M24" i="22" s="1"/>
  <c r="K15" i="22"/>
  <c r="M15" i="22" s="1"/>
  <c r="K28" i="22"/>
  <c r="M28" i="22" s="1"/>
  <c r="K29" i="22"/>
  <c r="M29" i="22" s="1"/>
  <c r="K25" i="22"/>
  <c r="M25" i="22" s="1"/>
  <c r="K26" i="22"/>
  <c r="M26" i="22" s="1"/>
  <c r="K30" i="22"/>
  <c r="M30" i="22" s="1"/>
  <c r="K21" i="22"/>
  <c r="M21" i="22" s="1"/>
  <c r="K16" i="22"/>
  <c r="M16" i="22" s="1"/>
  <c r="K10" i="22"/>
  <c r="M10" i="22" s="1"/>
  <c r="H20" i="18" l="1"/>
  <c r="E20" i="18"/>
  <c r="G20" i="18" s="1"/>
  <c r="D20" i="18"/>
  <c r="B29" i="20" l="1"/>
  <c r="B28" i="20"/>
  <c r="B27" i="20"/>
  <c r="B26" i="20"/>
  <c r="B25" i="20"/>
  <c r="B24" i="20"/>
  <c r="B23" i="20"/>
  <c r="B22" i="20"/>
  <c r="B21" i="20"/>
  <c r="B21" i="18"/>
  <c r="B22" i="18" s="1"/>
  <c r="B23" i="18" s="1"/>
  <c r="B24" i="18" s="1"/>
  <c r="B25" i="18" s="1"/>
  <c r="B26" i="18" s="1"/>
  <c r="B27" i="18" s="1"/>
  <c r="B28" i="18" s="1"/>
  <c r="B29" i="18" s="1"/>
  <c r="G2" i="18"/>
  <c r="G30" i="18" l="1"/>
  <c r="G31" i="18" s="1"/>
  <c r="G32" i="18"/>
  <c r="G33" i="18" s="1"/>
  <c r="G34" i="18" l="1"/>
  <c r="D16" i="18" s="1"/>
  <c r="F14" i="14" l="1"/>
  <c r="E14" i="14"/>
  <c r="D14" i="14"/>
  <c r="C14" i="14"/>
  <c r="G13" i="14"/>
  <c r="G12" i="14"/>
  <c r="G11" i="14"/>
  <c r="G10" i="14"/>
  <c r="G9" i="14"/>
  <c r="G8" i="14"/>
  <c r="G7" i="14"/>
  <c r="G6" i="14"/>
  <c r="H7" i="14" l="1"/>
  <c r="H12" i="14"/>
  <c r="H10" i="14"/>
  <c r="H8" i="14"/>
  <c r="H9" i="14"/>
  <c r="H13" i="14"/>
  <c r="G14" i="14"/>
  <c r="H14" i="14" s="1"/>
  <c r="H11" i="14" l="1"/>
  <c r="H6" i="14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O4" i="10" l="1"/>
  <c r="O5" i="10"/>
  <c r="O6" i="10"/>
  <c r="O7" i="10"/>
  <c r="O8" i="10"/>
  <c r="C9" i="10"/>
  <c r="D9" i="10"/>
  <c r="E9" i="10"/>
  <c r="F9" i="10"/>
  <c r="G9" i="10"/>
  <c r="H9" i="10"/>
  <c r="I9" i="10"/>
  <c r="J9" i="10"/>
  <c r="K9" i="10"/>
  <c r="L9" i="10"/>
  <c r="M9" i="10"/>
  <c r="N9" i="10"/>
  <c r="N9" i="9"/>
  <c r="M9" i="9"/>
  <c r="L9" i="9"/>
  <c r="K9" i="9"/>
  <c r="J9" i="9"/>
  <c r="I9" i="9"/>
  <c r="H9" i="9"/>
  <c r="G9" i="9"/>
  <c r="F9" i="9"/>
  <c r="E9" i="9"/>
  <c r="D9" i="9"/>
  <c r="C9" i="9"/>
  <c r="O9" i="9" s="1"/>
  <c r="O8" i="9"/>
  <c r="O7" i="9"/>
  <c r="O6" i="9"/>
  <c r="O5" i="9"/>
  <c r="O4" i="9"/>
  <c r="F16" i="8"/>
  <c r="F15" i="8"/>
  <c r="F14" i="8"/>
  <c r="F13" i="8"/>
  <c r="F12" i="8"/>
  <c r="F11" i="8"/>
  <c r="F10" i="8"/>
  <c r="F9" i="8"/>
  <c r="F8" i="8"/>
  <c r="F7" i="8"/>
  <c r="F6" i="8"/>
  <c r="F5" i="8"/>
  <c r="F17" i="8" s="1"/>
  <c r="H34" i="5"/>
  <c r="F34" i="5"/>
  <c r="I34" i="5" s="1"/>
  <c r="H33" i="5"/>
  <c r="F33" i="5"/>
  <c r="I33" i="5" s="1"/>
  <c r="H32" i="5"/>
  <c r="F32" i="5"/>
  <c r="I32" i="5" s="1"/>
  <c r="H31" i="5"/>
  <c r="F31" i="5"/>
  <c r="H30" i="5"/>
  <c r="F30" i="5"/>
  <c r="I30" i="5" s="1"/>
  <c r="H29" i="5"/>
  <c r="F29" i="5"/>
  <c r="I29" i="5" s="1"/>
  <c r="H28" i="5"/>
  <c r="F28" i="5"/>
  <c r="I28" i="5" s="1"/>
  <c r="H27" i="5"/>
  <c r="F27" i="5"/>
  <c r="H26" i="5"/>
  <c r="F26" i="5"/>
  <c r="I26" i="5" s="1"/>
  <c r="H25" i="5"/>
  <c r="F25" i="5"/>
  <c r="I25" i="5" s="1"/>
  <c r="H24" i="5"/>
  <c r="F24" i="5"/>
  <c r="I24" i="5" s="1"/>
  <c r="H23" i="5"/>
  <c r="F23" i="5"/>
  <c r="H22" i="5"/>
  <c r="F22" i="5"/>
  <c r="I22" i="5" s="1"/>
  <c r="H21" i="5"/>
  <c r="F21" i="5"/>
  <c r="I21" i="5" s="1"/>
  <c r="H20" i="5"/>
  <c r="F20" i="5"/>
  <c r="I20" i="5" s="1"/>
  <c r="H19" i="5"/>
  <c r="F19" i="5"/>
  <c r="H18" i="5"/>
  <c r="F18" i="5"/>
  <c r="I18" i="5" s="1"/>
  <c r="H17" i="5"/>
  <c r="F17" i="5"/>
  <c r="I17" i="5" s="1"/>
  <c r="H16" i="5"/>
  <c r="F16" i="5"/>
  <c r="I16" i="5" s="1"/>
  <c r="H15" i="5"/>
  <c r="F15" i="5"/>
  <c r="H14" i="5"/>
  <c r="F14" i="5"/>
  <c r="I14" i="5" s="1"/>
  <c r="H13" i="5"/>
  <c r="F13" i="5"/>
  <c r="I13" i="5" s="1"/>
  <c r="H12" i="5"/>
  <c r="F12" i="5"/>
  <c r="I12" i="5" s="1"/>
  <c r="H11" i="5"/>
  <c r="F11" i="5"/>
  <c r="I11" i="5" s="1"/>
  <c r="H10" i="5"/>
  <c r="F10" i="5"/>
  <c r="H9" i="5"/>
  <c r="F9" i="5"/>
  <c r="I9" i="5" s="1"/>
  <c r="H8" i="5"/>
  <c r="F8" i="5"/>
  <c r="I8" i="5" s="1"/>
  <c r="H7" i="5"/>
  <c r="F7" i="5"/>
  <c r="H6" i="5"/>
  <c r="F6" i="5"/>
  <c r="I6" i="5" s="1"/>
  <c r="H5" i="5"/>
  <c r="L5" i="5" s="1"/>
  <c r="F5" i="5"/>
  <c r="I1" i="5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O9" i="10" l="1"/>
  <c r="G32" i="5"/>
  <c r="I5" i="5"/>
  <c r="G5" i="5"/>
  <c r="G7" i="5"/>
  <c r="I7" i="5"/>
  <c r="G15" i="5"/>
  <c r="I15" i="5"/>
  <c r="L11" i="5" s="1"/>
  <c r="G19" i="5"/>
  <c r="I19" i="5"/>
  <c r="G23" i="5"/>
  <c r="I23" i="5"/>
  <c r="G27" i="5"/>
  <c r="I27" i="5"/>
  <c r="G31" i="5"/>
  <c r="I31" i="5"/>
  <c r="G10" i="5"/>
  <c r="I10" i="5"/>
  <c r="C34" i="5"/>
  <c r="C5" i="5"/>
  <c r="L6" i="5"/>
  <c r="G8" i="5"/>
  <c r="C15" i="5"/>
  <c r="G21" i="5"/>
  <c r="C23" i="5"/>
  <c r="G25" i="5"/>
  <c r="C27" i="5"/>
  <c r="G29" i="5"/>
  <c r="C31" i="5"/>
  <c r="G11" i="5"/>
  <c r="C12" i="5"/>
  <c r="G14" i="5"/>
  <c r="C16" i="5"/>
  <c r="G18" i="5"/>
  <c r="C20" i="5"/>
  <c r="G30" i="5"/>
  <c r="C32" i="5"/>
  <c r="C8" i="5"/>
  <c r="C13" i="5"/>
  <c r="C17" i="5"/>
  <c r="C21" i="5"/>
  <c r="C25" i="5"/>
  <c r="C29" i="5"/>
  <c r="C33" i="5"/>
  <c r="G13" i="5"/>
  <c r="G17" i="5"/>
  <c r="C19" i="5"/>
  <c r="G33" i="5"/>
  <c r="G6" i="5"/>
  <c r="C7" i="5"/>
  <c r="G9" i="5"/>
  <c r="C10" i="5"/>
  <c r="G22" i="5"/>
  <c r="C24" i="5"/>
  <c r="G26" i="5"/>
  <c r="C28" i="5"/>
  <c r="G34" i="5"/>
  <c r="C6" i="5"/>
  <c r="C9" i="5"/>
  <c r="C11" i="5"/>
  <c r="G12" i="5"/>
  <c r="C14" i="5"/>
  <c r="G16" i="5"/>
  <c r="C18" i="5"/>
  <c r="G20" i="5"/>
  <c r="C22" i="5"/>
  <c r="G24" i="5"/>
  <c r="C26" i="5"/>
  <c r="G28" i="5"/>
  <c r="C30" i="5"/>
  <c r="L10" i="5" l="1"/>
  <c r="L9" i="5"/>
  <c r="F25" i="3"/>
  <c r="D25" i="3"/>
  <c r="C25" i="3"/>
  <c r="F24" i="3"/>
  <c r="D24" i="3"/>
  <c r="C24" i="3"/>
  <c r="F23" i="3"/>
  <c r="D23" i="3"/>
  <c r="C23" i="3"/>
  <c r="F22" i="3"/>
  <c r="D22" i="3"/>
  <c r="C22" i="3"/>
  <c r="D21" i="3"/>
  <c r="F21" i="3" s="1"/>
  <c r="C21" i="3"/>
  <c r="D20" i="3"/>
  <c r="F20" i="3" s="1"/>
  <c r="C20" i="3"/>
  <c r="F3" i="3"/>
  <c r="F26" i="3" l="1"/>
  <c r="F27" i="3"/>
  <c r="F28" i="3" s="1"/>
  <c r="C16" i="3" s="1"/>
  <c r="F26" i="2" l="1"/>
  <c r="F27" i="2" s="1"/>
  <c r="F28" i="2" s="1"/>
  <c r="C1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YAMAZAKI</author>
  </authors>
  <commentList>
    <comment ref="D16" authorId="0" shapeId="0" xr:uid="{00000000-0006-0000-16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再度確認すること。</t>
        </r>
      </text>
    </comment>
  </commentList>
</comments>
</file>

<file path=xl/sharedStrings.xml><?xml version="1.0" encoding="utf-8"?>
<sst xmlns="http://schemas.openxmlformats.org/spreadsheetml/2006/main" count="1040" uniqueCount="367">
  <si>
    <t>No.007815</t>
    <phoneticPr fontId="4"/>
  </si>
  <si>
    <t>ご請求書</t>
    <rPh sb="1" eb="4">
      <t>セイキュウショ</t>
    </rPh>
    <phoneticPr fontId="4"/>
  </si>
  <si>
    <t>吉田スポーツ　御中</t>
    <rPh sb="0" eb="2">
      <t>ヨシダ</t>
    </rPh>
    <rPh sb="7" eb="9">
      <t>オンチュウ</t>
    </rPh>
    <phoneticPr fontId="4"/>
  </si>
  <si>
    <t>FOM 武道具</t>
    <rPh sb="4" eb="6">
      <t>ブドウ</t>
    </rPh>
    <rPh sb="6" eb="7">
      <t>グ</t>
    </rPh>
    <phoneticPr fontId="4"/>
  </si>
  <si>
    <t>〒105-0022</t>
    <phoneticPr fontId="4"/>
  </si>
  <si>
    <t>東京都港区海岸1-X-X</t>
    <rPh sb="0" eb="2">
      <t>トウキョウ</t>
    </rPh>
    <rPh sb="2" eb="3">
      <t>ト</t>
    </rPh>
    <rPh sb="3" eb="5">
      <t>ミナトク</t>
    </rPh>
    <rPh sb="5" eb="7">
      <t>カイガン</t>
    </rPh>
    <phoneticPr fontId="4"/>
  </si>
  <si>
    <t>ニューピア海岸14階</t>
    <rPh sb="5" eb="7">
      <t>カイガン</t>
    </rPh>
    <rPh sb="9" eb="10">
      <t>カイ</t>
    </rPh>
    <phoneticPr fontId="4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</si>
  <si>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4"/>
  </si>
  <si>
    <t>TEL 03-5401-XXXX</t>
    <phoneticPr fontId="4"/>
  </si>
  <si>
    <t>以下のとおり、ご請求申し上げます。</t>
    <rPh sb="0" eb="2">
      <t>イカ</t>
    </rPh>
    <rPh sb="8" eb="10">
      <t>セイキュウ</t>
    </rPh>
    <rPh sb="10" eb="11">
      <t>モウ</t>
    </rPh>
    <rPh sb="12" eb="13">
      <t>ア</t>
    </rPh>
    <phoneticPr fontId="4"/>
  </si>
  <si>
    <t>FAX 03-5401-XXXX</t>
    <phoneticPr fontId="4"/>
  </si>
  <si>
    <t>ご請求金額</t>
    <rPh sb="1" eb="3">
      <t>セイキュウ</t>
    </rPh>
    <rPh sb="3" eb="5">
      <t>キンガク</t>
    </rPh>
    <phoneticPr fontId="4"/>
  </si>
  <si>
    <t>※100円未満は切り捨ててご請求いたします。</t>
    <rPh sb="4" eb="5">
      <t>エン</t>
    </rPh>
    <rPh sb="5" eb="7">
      <t>ミマン</t>
    </rPh>
    <rPh sb="8" eb="9">
      <t>キ</t>
    </rPh>
    <rPh sb="10" eb="11">
      <t>ス</t>
    </rPh>
    <rPh sb="14" eb="16">
      <t>セイキュウ</t>
    </rPh>
    <phoneticPr fontId="4"/>
  </si>
  <si>
    <t>●商品一覧</t>
    <rPh sb="1" eb="3">
      <t>ショウヒン</t>
    </rPh>
    <rPh sb="3" eb="5">
      <t>イチラン</t>
    </rPh>
    <phoneticPr fontId="4"/>
  </si>
  <si>
    <t>商品コード</t>
    <rPh sb="0" eb="2">
      <t>ショウヒン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</si>
  <si>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</si>
  <si>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</si>
  <si>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</si>
  <si>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</si>
  <si>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剣道着</t>
    <rPh sb="0" eb="3">
      <t>ケンドウギ</t>
    </rPh>
    <phoneticPr fontId="4"/>
  </si>
  <si>
    <t>袴</t>
    <rPh sb="0" eb="1">
      <t>ハカマ</t>
    </rPh>
    <phoneticPr fontId="4"/>
  </si>
  <si>
    <t>籠手</t>
    <rPh sb="0" eb="2">
      <t>コテ</t>
    </rPh>
    <phoneticPr fontId="4"/>
  </si>
  <si>
    <t>面</t>
    <rPh sb="0" eb="1">
      <t>メン</t>
    </rPh>
    <phoneticPr fontId="4"/>
  </si>
  <si>
    <t>胴</t>
    <rPh sb="0" eb="1">
      <t>ドウ</t>
    </rPh>
    <phoneticPr fontId="4"/>
  </si>
  <si>
    <t>垂</t>
    <rPh sb="0" eb="1">
      <t>タレ</t>
    </rPh>
    <phoneticPr fontId="4"/>
  </si>
  <si>
    <t>小計</t>
    <rPh sb="0" eb="2">
      <t>ショウケイ</t>
    </rPh>
    <phoneticPr fontId="4"/>
  </si>
  <si>
    <t>木刀</t>
    <rPh sb="0" eb="2">
      <t>ボクトウ</t>
    </rPh>
    <phoneticPr fontId="4"/>
  </si>
  <si>
    <t>お振込先口座：</t>
    <rPh sb="1" eb="3">
      <t>フリコミ</t>
    </rPh>
    <rPh sb="3" eb="4">
      <t>サキ</t>
    </rPh>
    <rPh sb="4" eb="6">
      <t>コウザ</t>
    </rPh>
    <phoneticPr fontId="4"/>
  </si>
  <si>
    <t>ヤマシタ銀行　海岸支店</t>
    <rPh sb="4" eb="6">
      <t>ギンコウ</t>
    </rPh>
    <rPh sb="7" eb="9">
      <t>カイガン</t>
    </rPh>
    <rPh sb="9" eb="11">
      <t>シテン</t>
    </rPh>
    <phoneticPr fontId="4"/>
  </si>
  <si>
    <t>消費税</t>
    <rPh sb="0" eb="3">
      <t>ショウヒゼイ</t>
    </rPh>
    <phoneticPr fontId="4"/>
  </si>
  <si>
    <t>竹刀</t>
    <rPh sb="0" eb="2">
      <t>シナイ</t>
    </rPh>
    <phoneticPr fontId="4"/>
  </si>
  <si>
    <t>当座　050XXX</t>
    <rPh sb="0" eb="2">
      <t>トウザ</t>
    </rPh>
    <phoneticPr fontId="4"/>
  </si>
  <si>
    <t>合計金額</t>
    <rPh sb="0" eb="2">
      <t>ゴウケイ</t>
    </rPh>
    <rPh sb="2" eb="4">
      <t>キンガク</t>
    </rPh>
    <phoneticPr fontId="4"/>
  </si>
  <si>
    <t>備考</t>
    <rPh sb="0" eb="2">
      <t>ビコウ</t>
    </rPh>
    <phoneticPr fontId="4"/>
  </si>
  <si>
    <t>売上実績表</t>
    <rPh sb="0" eb="2">
      <t>ウリアゲ</t>
    </rPh>
    <rPh sb="2" eb="4">
      <t>ジッセキ</t>
    </rPh>
    <rPh sb="4" eb="5">
      <t>ヒョウ</t>
    </rPh>
    <phoneticPr fontId="4"/>
  </si>
  <si>
    <t>単位：千円</t>
    <rPh sb="0" eb="2">
      <t>タンイ</t>
    </rPh>
    <rPh sb="3" eb="5">
      <t>センエン</t>
    </rPh>
    <phoneticPr fontId="4"/>
  </si>
  <si>
    <t>評価</t>
    <rPh sb="0" eb="2">
      <t>ヒョウカ</t>
    </rPh>
    <phoneticPr fontId="4"/>
  </si>
  <si>
    <t>氏名</t>
    <rPh sb="0" eb="2">
      <t>シメイ</t>
    </rPh>
    <phoneticPr fontId="4"/>
  </si>
  <si>
    <t>入社年月日</t>
    <rPh sb="0" eb="2">
      <t>ニュウシャ</t>
    </rPh>
    <rPh sb="2" eb="5">
      <t>ネンガッピ</t>
    </rPh>
    <phoneticPr fontId="4"/>
  </si>
  <si>
    <t>勤続年数</t>
    <rPh sb="0" eb="2">
      <t>キンゾク</t>
    </rPh>
    <rPh sb="2" eb="4">
      <t>ネンスウ</t>
    </rPh>
    <phoneticPr fontId="4"/>
  </si>
  <si>
    <t>上期</t>
    <rPh sb="0" eb="2">
      <t>カミキ</t>
    </rPh>
    <phoneticPr fontId="4"/>
  </si>
  <si>
    <t>下期</t>
    <rPh sb="0" eb="2">
      <t>シモキ</t>
    </rPh>
    <phoneticPr fontId="4"/>
  </si>
  <si>
    <t>売上合計</t>
    <rPh sb="0" eb="2">
      <t>ウリアゲ</t>
    </rPh>
    <rPh sb="2" eb="4">
      <t>ゴウケイ</t>
    </rPh>
    <phoneticPr fontId="4"/>
  </si>
  <si>
    <t>順位</t>
    <rPh sb="0" eb="2">
      <t>ジュンイ</t>
    </rPh>
    <phoneticPr fontId="4"/>
  </si>
  <si>
    <t>上期評価</t>
    <rPh sb="0" eb="2">
      <t>カミキ</t>
    </rPh>
    <rPh sb="2" eb="4">
      <t>ヒョウカ</t>
    </rPh>
    <phoneticPr fontId="4"/>
  </si>
  <si>
    <t>総合評価</t>
    <rPh sb="0" eb="2">
      <t>ソウゴウ</t>
    </rPh>
    <rPh sb="2" eb="4">
      <t>ヒョウカ</t>
    </rPh>
    <phoneticPr fontId="4"/>
  </si>
  <si>
    <t>人数</t>
    <rPh sb="0" eb="2">
      <t>ニンズウ</t>
    </rPh>
    <phoneticPr fontId="4"/>
  </si>
  <si>
    <t>飯田　高志</t>
    <rPh sb="0" eb="2">
      <t>イイダ</t>
    </rPh>
    <rPh sb="3" eb="5">
      <t>タカシ</t>
    </rPh>
    <phoneticPr fontId="4"/>
  </si>
  <si>
    <t>A</t>
    <phoneticPr fontId="4"/>
  </si>
  <si>
    <t>松本　直樹</t>
    <rPh sb="0" eb="2">
      <t>マツモト</t>
    </rPh>
    <rPh sb="3" eb="5">
      <t>ナオキ</t>
    </rPh>
    <phoneticPr fontId="4"/>
  </si>
  <si>
    <t>B</t>
    <phoneticPr fontId="4"/>
  </si>
  <si>
    <t>飯塚　彩</t>
    <rPh sb="0" eb="2">
      <t>イイヅカ</t>
    </rPh>
    <rPh sb="3" eb="4">
      <t>アヤ</t>
    </rPh>
    <phoneticPr fontId="4"/>
  </si>
  <si>
    <t>安田　裕司</t>
    <rPh sb="0" eb="2">
      <t>ヤスダ</t>
    </rPh>
    <rPh sb="3" eb="5">
      <t>ユウジ</t>
    </rPh>
    <phoneticPr fontId="4"/>
  </si>
  <si>
    <t>安藤　龍</t>
    <rPh sb="0" eb="2">
      <t>アンドウ</t>
    </rPh>
    <rPh sb="3" eb="4">
      <t>リュウ</t>
    </rPh>
    <phoneticPr fontId="4"/>
  </si>
  <si>
    <t>桑田　美穂</t>
    <rPh sb="0" eb="2">
      <t>クワタ</t>
    </rPh>
    <rPh sb="3" eb="5">
      <t>ミホ</t>
    </rPh>
    <phoneticPr fontId="4"/>
  </si>
  <si>
    <t>今村　春香</t>
    <rPh sb="0" eb="2">
      <t>イマムラ</t>
    </rPh>
    <rPh sb="3" eb="5">
      <t>ハルカ</t>
    </rPh>
    <phoneticPr fontId="4"/>
  </si>
  <si>
    <t>C</t>
    <phoneticPr fontId="4"/>
  </si>
  <si>
    <t>鈴木　光太</t>
    <rPh sb="0" eb="2">
      <t>スズキ</t>
    </rPh>
    <rPh sb="3" eb="5">
      <t>コウタ</t>
    </rPh>
    <phoneticPr fontId="4"/>
  </si>
  <si>
    <t>福田　京子</t>
    <rPh sb="0" eb="2">
      <t>フクダ</t>
    </rPh>
    <rPh sb="3" eb="5">
      <t>キョウコ</t>
    </rPh>
    <phoneticPr fontId="4"/>
  </si>
  <si>
    <t>大谷　祥子</t>
    <rPh sb="0" eb="2">
      <t>オオタニ</t>
    </rPh>
    <rPh sb="3" eb="5">
      <t>ショウコ</t>
    </rPh>
    <phoneticPr fontId="4"/>
  </si>
  <si>
    <t>清水　弘明</t>
    <rPh sb="0" eb="2">
      <t>シミズ</t>
    </rPh>
    <rPh sb="3" eb="5">
      <t>ヒロアキ</t>
    </rPh>
    <phoneticPr fontId="4"/>
  </si>
  <si>
    <t>伊藤　夏樹</t>
    <rPh sb="0" eb="2">
      <t>イトウ</t>
    </rPh>
    <rPh sb="3" eb="5">
      <t>ナツキ</t>
    </rPh>
    <phoneticPr fontId="4"/>
  </si>
  <si>
    <t>前田　周子</t>
    <rPh sb="0" eb="2">
      <t>マエダ</t>
    </rPh>
    <rPh sb="3" eb="5">
      <t>シュウコ</t>
    </rPh>
    <phoneticPr fontId="4"/>
  </si>
  <si>
    <t>小泉　真澄</t>
    <rPh sb="0" eb="2">
      <t>コイズミ</t>
    </rPh>
    <rPh sb="3" eb="5">
      <t>マスミ</t>
    </rPh>
    <phoneticPr fontId="4"/>
  </si>
  <si>
    <t>林　正志</t>
    <rPh sb="0" eb="1">
      <t>ハヤシ</t>
    </rPh>
    <rPh sb="2" eb="4">
      <t>マサシ</t>
    </rPh>
    <phoneticPr fontId="4"/>
  </si>
  <si>
    <t>斎藤　祐希</t>
    <rPh sb="0" eb="2">
      <t>サイトウ</t>
    </rPh>
    <rPh sb="3" eb="5">
      <t>ユウキ</t>
    </rPh>
    <phoneticPr fontId="4"/>
  </si>
  <si>
    <t>大塚　寿美</t>
    <rPh sb="0" eb="2">
      <t>オオツカ</t>
    </rPh>
    <rPh sb="3" eb="5">
      <t>トシミ</t>
    </rPh>
    <phoneticPr fontId="4"/>
  </si>
  <si>
    <t>佐々田　優</t>
    <rPh sb="0" eb="3">
      <t>ササダ</t>
    </rPh>
    <rPh sb="4" eb="5">
      <t>ユウ</t>
    </rPh>
    <phoneticPr fontId="4"/>
  </si>
  <si>
    <t>田口　修哉</t>
    <rPh sb="0" eb="2">
      <t>タグチ</t>
    </rPh>
    <rPh sb="3" eb="5">
      <t>シュウヤ</t>
    </rPh>
    <phoneticPr fontId="4"/>
  </si>
  <si>
    <t>阿部　巧</t>
    <rPh sb="0" eb="2">
      <t>アベ</t>
    </rPh>
    <rPh sb="3" eb="4">
      <t>タクミ</t>
    </rPh>
    <phoneticPr fontId="4"/>
  </si>
  <si>
    <t>滝本　裕也</t>
    <rPh sb="0" eb="2">
      <t>タキモト</t>
    </rPh>
    <rPh sb="3" eb="5">
      <t>ユウヤ</t>
    </rPh>
    <phoneticPr fontId="4"/>
  </si>
  <si>
    <t>中山　未来</t>
    <rPh sb="0" eb="2">
      <t>ナカヤマ</t>
    </rPh>
    <rPh sb="3" eb="5">
      <t>ミライ</t>
    </rPh>
    <phoneticPr fontId="4"/>
  </si>
  <si>
    <t>篠原　圭介</t>
    <rPh sb="0" eb="2">
      <t>シノハラ</t>
    </rPh>
    <rPh sb="3" eb="5">
      <t>ケイスケ</t>
    </rPh>
    <phoneticPr fontId="4"/>
  </si>
  <si>
    <t>佐藤　ゆかり</t>
    <rPh sb="0" eb="2">
      <t>サトウ</t>
    </rPh>
    <phoneticPr fontId="4"/>
  </si>
  <si>
    <t>川上　謙信</t>
    <rPh sb="0" eb="2">
      <t>カワカミ</t>
    </rPh>
    <rPh sb="3" eb="5">
      <t>ケンシン</t>
    </rPh>
    <phoneticPr fontId="4"/>
  </si>
  <si>
    <t>青山　香</t>
    <rPh sb="0" eb="2">
      <t>アオヤマ</t>
    </rPh>
    <rPh sb="3" eb="4">
      <t>カオリ</t>
    </rPh>
    <phoneticPr fontId="4"/>
  </si>
  <si>
    <t>星野　由利</t>
    <rPh sb="0" eb="2">
      <t>ホシノ</t>
    </rPh>
    <rPh sb="3" eb="5">
      <t>ユリ</t>
    </rPh>
    <phoneticPr fontId="4"/>
  </si>
  <si>
    <t>川口　沙織</t>
    <rPh sb="0" eb="2">
      <t>カワグチ</t>
    </rPh>
    <rPh sb="3" eb="5">
      <t>サオリ</t>
    </rPh>
    <phoneticPr fontId="4"/>
  </si>
  <si>
    <t>結城　淳</t>
    <rPh sb="0" eb="2">
      <t>ユウキ</t>
    </rPh>
    <rPh sb="3" eb="4">
      <t>ジュン</t>
    </rPh>
    <phoneticPr fontId="4"/>
  </si>
  <si>
    <t>渡辺　健斗</t>
    <rPh sb="0" eb="2">
      <t>ワタナベ</t>
    </rPh>
    <rPh sb="3" eb="5">
      <t>ケント</t>
    </rPh>
    <phoneticPr fontId="4"/>
  </si>
  <si>
    <t>全国のごみ総排出量</t>
    <rPh sb="0" eb="2">
      <t>ゼンコク</t>
    </rPh>
    <rPh sb="5" eb="6">
      <t>ソウ</t>
    </rPh>
    <rPh sb="6" eb="8">
      <t>ハイシュツ</t>
    </rPh>
    <rPh sb="8" eb="9">
      <t>リョウ</t>
    </rPh>
    <phoneticPr fontId="16"/>
  </si>
  <si>
    <t>H20</t>
    <phoneticPr fontId="17"/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</si>
  <si>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</si>
  <si>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</si>
  <si>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</si>
  <si>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</si>
  <si>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</si>
  <si>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</si>
  <si>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</si>
  <si>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</si>
  <si>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</si>
  <si>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ごみ総排出量（万トン）</t>
    <rPh sb="2" eb="3">
      <t>ソウ</t>
    </rPh>
    <rPh sb="3" eb="5">
      <t>ハイシュツ</t>
    </rPh>
    <rPh sb="5" eb="6">
      <t>リョウ</t>
    </rPh>
    <rPh sb="7" eb="8">
      <t>マン</t>
    </rPh>
    <phoneticPr fontId="17"/>
  </si>
  <si>
    <t>1日1人あたりの排出量（グラム）</t>
    <rPh sb="1" eb="2">
      <t>ニチ</t>
    </rPh>
    <rPh sb="3" eb="4">
      <t>リ</t>
    </rPh>
    <rPh sb="8" eb="10">
      <t>ハイシュツ</t>
    </rPh>
    <rPh sb="10" eb="11">
      <t>リョウ</t>
    </rPh>
    <phoneticPr fontId="17"/>
  </si>
  <si>
    <t>防災グッズ　1月度売上表</t>
    <rPh sb="0" eb="2">
      <t>ボウサイ</t>
    </rPh>
    <rPh sb="7" eb="8">
      <t>ガツ</t>
    </rPh>
    <rPh sb="8" eb="9">
      <t>ド</t>
    </rPh>
    <rPh sb="9" eb="11">
      <t>ウリアゲ</t>
    </rPh>
    <rPh sb="11" eb="12">
      <t>ヒョウ</t>
    </rPh>
    <phoneticPr fontId="19"/>
  </si>
  <si>
    <t>単位：円</t>
    <rPh sb="0" eb="2">
      <t>タンイ</t>
    </rPh>
    <rPh sb="3" eb="4">
      <t>エン</t>
    </rPh>
    <phoneticPr fontId="19"/>
  </si>
  <si>
    <t>商品コード</t>
    <rPh sb="0" eb="2">
      <t>ショウヒン</t>
    </rPh>
    <phoneticPr fontId="19"/>
  </si>
  <si>
    <t>商品名</t>
    <rPh sb="0" eb="3">
      <t>ショウヒンメイ</t>
    </rPh>
    <phoneticPr fontId="19"/>
  </si>
  <si>
    <t>単価</t>
    <rPh sb="0" eb="2">
      <t>タンカ</t>
    </rPh>
    <phoneticPr fontId="19"/>
  </si>
  <si>
    <t>数量</t>
    <rPh sb="0" eb="2">
      <t>スウリョウ</t>
    </rPh>
    <phoneticPr fontId="19"/>
  </si>
  <si>
    <t>売上金額</t>
    <rPh sb="0" eb="4">
      <t>ウリアゲキンガク</t>
    </rPh>
    <phoneticPr fontId="19"/>
  </si>
  <si>
    <t>HN0003</t>
    <phoneticPr fontId="4"/>
  </si>
  <si>
    <t>カセットコンロ</t>
    <phoneticPr fontId="4"/>
  </si>
  <si>
    <t>KY0003</t>
    <phoneticPr fontId="4"/>
  </si>
  <si>
    <t>レスキューセット</t>
    <phoneticPr fontId="4"/>
  </si>
  <si>
    <t>KA0022</t>
    <phoneticPr fontId="4"/>
  </si>
  <si>
    <t>懐中電灯</t>
    <rPh sb="0" eb="2">
      <t>カイチュウ</t>
    </rPh>
    <rPh sb="2" eb="4">
      <t>デントウ</t>
    </rPh>
    <phoneticPr fontId="19"/>
  </si>
  <si>
    <t>HN0004</t>
    <phoneticPr fontId="4"/>
  </si>
  <si>
    <t>救急セット</t>
    <rPh sb="0" eb="2">
      <t>キュウキュウ</t>
    </rPh>
    <phoneticPr fontId="19"/>
  </si>
  <si>
    <t>HZ0001</t>
    <phoneticPr fontId="4"/>
  </si>
  <si>
    <t>保存食</t>
    <rPh sb="0" eb="3">
      <t>ホゾンショク</t>
    </rPh>
    <phoneticPr fontId="19"/>
  </si>
  <si>
    <t>HZ0002</t>
    <phoneticPr fontId="4"/>
  </si>
  <si>
    <t>保存水</t>
    <rPh sb="0" eb="3">
      <t>ホゾンスイ</t>
    </rPh>
    <phoneticPr fontId="19"/>
  </si>
  <si>
    <t>KY0011</t>
    <phoneticPr fontId="4"/>
  </si>
  <si>
    <t>ワンタッチ担架</t>
    <rPh sb="5" eb="7">
      <t>タンカ</t>
    </rPh>
    <phoneticPr fontId="19"/>
  </si>
  <si>
    <t>KY0012</t>
    <phoneticPr fontId="4"/>
  </si>
  <si>
    <t>エアーストレッチャー</t>
    <phoneticPr fontId="4"/>
  </si>
  <si>
    <t>HN0005</t>
    <phoneticPr fontId="4"/>
  </si>
  <si>
    <t>避難用ロープ</t>
    <rPh sb="0" eb="3">
      <t>ヒナンヨウ</t>
    </rPh>
    <phoneticPr fontId="19"/>
  </si>
  <si>
    <t>HN0014</t>
    <phoneticPr fontId="4"/>
  </si>
  <si>
    <t>防災服</t>
    <rPh sb="0" eb="3">
      <t>ボウサイフク</t>
    </rPh>
    <phoneticPr fontId="19"/>
  </si>
  <si>
    <t>KA0006</t>
    <phoneticPr fontId="4"/>
  </si>
  <si>
    <t>寝袋</t>
    <rPh sb="0" eb="2">
      <t>ネブクロ</t>
    </rPh>
    <phoneticPr fontId="19"/>
  </si>
  <si>
    <t>KY0021</t>
    <phoneticPr fontId="4"/>
  </si>
  <si>
    <t>発電機</t>
    <rPh sb="0" eb="3">
      <t>ハツデンキ</t>
    </rPh>
    <phoneticPr fontId="19"/>
  </si>
  <si>
    <t>合計</t>
    <rPh sb="0" eb="2">
      <t>ゴウケイ</t>
    </rPh>
    <phoneticPr fontId="19"/>
  </si>
  <si>
    <t>開催地別セミナー売上表</t>
    <rPh sb="0" eb="3">
      <t>カイサイチ</t>
    </rPh>
    <rPh sb="3" eb="4">
      <t>ベツ</t>
    </rPh>
    <rPh sb="8" eb="10">
      <t>ウリアゲ</t>
    </rPh>
    <rPh sb="10" eb="11">
      <t>ヒョウ</t>
    </rPh>
    <phoneticPr fontId="19"/>
  </si>
  <si>
    <t>単位：千円</t>
    <rPh sb="0" eb="2">
      <t>タンイ</t>
    </rPh>
    <rPh sb="3" eb="5">
      <t>センエン</t>
    </rPh>
    <phoneticPr fontId="19"/>
  </si>
  <si>
    <t>開催地</t>
    <rPh sb="0" eb="3">
      <t>カイサイチ</t>
    </rPh>
    <phoneticPr fontId="19"/>
  </si>
  <si>
    <t>4月</t>
    <rPh sb="1" eb="2">
      <t>ガツ</t>
    </rPh>
    <phoneticPr fontId="19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</si>
  <si>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</si>
  <si>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</si>
  <si>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</si>
  <si>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</si>
  <si>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</si>
  <si>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</si>
  <si>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</si>
  <si>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</si>
  <si>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</si>
  <si>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</si>
  <si>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</si>
  <si>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傾向</t>
    <rPh sb="0" eb="2">
      <t>ケイコウ</t>
    </rPh>
    <phoneticPr fontId="19"/>
  </si>
  <si>
    <t>新宿校</t>
    <rPh sb="0" eb="2">
      <t>シンジュク</t>
    </rPh>
    <rPh sb="2" eb="3">
      <t>コウ</t>
    </rPh>
    <phoneticPr fontId="19"/>
  </si>
  <si>
    <t>横浜校</t>
    <rPh sb="0" eb="2">
      <t>ヨコハマ</t>
    </rPh>
    <rPh sb="2" eb="3">
      <t>コウ</t>
    </rPh>
    <phoneticPr fontId="19"/>
  </si>
  <si>
    <t>名古屋校</t>
    <rPh sb="0" eb="3">
      <t>ナゴヤ</t>
    </rPh>
    <rPh sb="3" eb="4">
      <t>コウ</t>
    </rPh>
    <phoneticPr fontId="19"/>
  </si>
  <si>
    <t>なんば校</t>
    <rPh sb="3" eb="4">
      <t>コウ</t>
    </rPh>
    <phoneticPr fontId="19"/>
  </si>
  <si>
    <t>神戸校</t>
    <rPh sb="0" eb="2">
      <t>コウベ</t>
    </rPh>
    <rPh sb="2" eb="3">
      <t>コウ</t>
    </rPh>
    <phoneticPr fontId="19"/>
  </si>
  <si>
    <t>F205P</t>
    <phoneticPr fontId="17"/>
  </si>
  <si>
    <t>山本 正道</t>
    <rPh sb="0" eb="2">
      <t>ヤマモト</t>
    </rPh>
    <rPh sb="3" eb="5">
      <t>マサミチ</t>
    </rPh>
    <phoneticPr fontId="16"/>
  </si>
  <si>
    <t>渋谷</t>
    <rPh sb="0" eb="2">
      <t>シブヤ</t>
    </rPh>
    <phoneticPr fontId="16"/>
  </si>
  <si>
    <t>F505H</t>
    <phoneticPr fontId="17"/>
  </si>
  <si>
    <t>松本 慶</t>
    <rPh sb="0" eb="2">
      <t>マツモト</t>
    </rPh>
    <rPh sb="3" eb="4">
      <t>ケイ</t>
    </rPh>
    <phoneticPr fontId="16"/>
  </si>
  <si>
    <t>秋葉原</t>
    <rPh sb="0" eb="3">
      <t>アキハバラ</t>
    </rPh>
    <phoneticPr fontId="16"/>
  </si>
  <si>
    <t>F505Z</t>
    <phoneticPr fontId="17"/>
  </si>
  <si>
    <t>新見 智子</t>
    <rPh sb="0" eb="2">
      <t>ニイミ</t>
    </rPh>
    <rPh sb="3" eb="5">
      <t>トモコ</t>
    </rPh>
    <phoneticPr fontId="16"/>
  </si>
  <si>
    <t>斉藤 剛</t>
    <rPh sb="0" eb="2">
      <t>サイトウ</t>
    </rPh>
    <rPh sb="3" eb="4">
      <t>ツヨシ</t>
    </rPh>
    <phoneticPr fontId="16"/>
  </si>
  <si>
    <t>新宿</t>
    <rPh sb="0" eb="2">
      <t>シンジュク</t>
    </rPh>
    <phoneticPr fontId="16"/>
  </si>
  <si>
    <t>中野 由香里</t>
    <rPh sb="0" eb="2">
      <t>ナカノ</t>
    </rPh>
    <rPh sb="3" eb="6">
      <t>ユカリ</t>
    </rPh>
    <phoneticPr fontId="16"/>
  </si>
  <si>
    <t>F861Z</t>
    <phoneticPr fontId="17"/>
  </si>
  <si>
    <t>F203H</t>
    <phoneticPr fontId="17"/>
  </si>
  <si>
    <t>村上 孝雄</t>
    <rPh sb="0" eb="2">
      <t>ムラカミ</t>
    </rPh>
    <rPh sb="3" eb="5">
      <t>タカオ</t>
    </rPh>
    <phoneticPr fontId="16"/>
  </si>
  <si>
    <t>松岡 圭三</t>
    <rPh sb="0" eb="2">
      <t>マツオカ</t>
    </rPh>
    <rPh sb="3" eb="5">
      <t>ケイゾウ</t>
    </rPh>
    <phoneticPr fontId="16"/>
  </si>
  <si>
    <t>山田 修</t>
    <rPh sb="0" eb="2">
      <t>ヤマダ</t>
    </rPh>
    <rPh sb="3" eb="4">
      <t>オサム</t>
    </rPh>
    <phoneticPr fontId="16"/>
  </si>
  <si>
    <t>佐藤 隆志</t>
    <rPh sb="0" eb="2">
      <t>サトウ</t>
    </rPh>
    <rPh sb="3" eb="5">
      <t>タカシ</t>
    </rPh>
    <phoneticPr fontId="16"/>
  </si>
  <si>
    <t>売上額</t>
    <rPh sb="0" eb="3">
      <t>ウリアゲガク</t>
    </rPh>
    <phoneticPr fontId="16"/>
  </si>
  <si>
    <t>数量</t>
    <rPh sb="0" eb="2">
      <t>スウリョウ</t>
    </rPh>
    <phoneticPr fontId="16"/>
  </si>
  <si>
    <t>販売単価</t>
    <rPh sb="0" eb="2">
      <t>ハンバイ</t>
    </rPh>
    <rPh sb="2" eb="4">
      <t>タンカ</t>
    </rPh>
    <phoneticPr fontId="16"/>
  </si>
  <si>
    <t>機種コード</t>
    <rPh sb="0" eb="2">
      <t>キシュ</t>
    </rPh>
    <phoneticPr fontId="16"/>
  </si>
  <si>
    <t>担当者</t>
    <rPh sb="0" eb="3">
      <t>タントウシャ</t>
    </rPh>
    <phoneticPr fontId="16"/>
  </si>
  <si>
    <t>販売店</t>
    <rPh sb="0" eb="3">
      <t>ハンバイテン</t>
    </rPh>
    <phoneticPr fontId="16"/>
  </si>
  <si>
    <t>売上日</t>
    <rPh sb="0" eb="3">
      <t>ウリアゲビ</t>
    </rPh>
    <phoneticPr fontId="16"/>
  </si>
  <si>
    <t>Fruits Parlor SAKURA</t>
    <phoneticPr fontId="4"/>
  </si>
  <si>
    <t>旬のフルーツ売上集計（2019年10月～12月）</t>
    <rPh sb="0" eb="1">
      <t>シュン</t>
    </rPh>
    <rPh sb="6" eb="8">
      <t>ウリアゲ</t>
    </rPh>
    <rPh sb="8" eb="10">
      <t>シュウケイ</t>
    </rPh>
    <rPh sb="15" eb="16">
      <t>ネン</t>
    </rPh>
    <rPh sb="18" eb="19">
      <t>ガツ</t>
    </rPh>
    <rPh sb="22" eb="23">
      <t>ガツ</t>
    </rPh>
    <phoneticPr fontId="4"/>
  </si>
  <si>
    <t>単位：円</t>
    <rPh sb="0" eb="2">
      <t>タンイ</t>
    </rPh>
    <rPh sb="3" eb="4">
      <t>エン</t>
    </rPh>
    <phoneticPr fontId="4"/>
  </si>
  <si>
    <t>銀座店</t>
    <rPh sb="0" eb="2">
      <t>ギンザ</t>
    </rPh>
    <rPh sb="2" eb="3">
      <t>テン</t>
    </rPh>
    <phoneticPr fontId="4"/>
  </si>
  <si>
    <t>目黒店</t>
    <rPh sb="0" eb="3">
      <t>メグロテン</t>
    </rPh>
    <phoneticPr fontId="4"/>
  </si>
  <si>
    <t>代官山店</t>
    <rPh sb="0" eb="3">
      <t>ダイカンヤマ</t>
    </rPh>
    <rPh sb="3" eb="4">
      <t>テン</t>
    </rPh>
    <phoneticPr fontId="4"/>
  </si>
  <si>
    <t>渋谷店</t>
    <rPh sb="0" eb="3">
      <t>シブヤテン</t>
    </rPh>
    <phoneticPr fontId="4"/>
  </si>
  <si>
    <t>合計</t>
    <rPh sb="0" eb="2">
      <t>ゴウケイ</t>
    </rPh>
    <phoneticPr fontId="4"/>
  </si>
  <si>
    <t>構成比</t>
    <rPh sb="0" eb="3">
      <t>コウセイヒ</t>
    </rPh>
    <phoneticPr fontId="4"/>
  </si>
  <si>
    <t>みかん</t>
    <phoneticPr fontId="4"/>
  </si>
  <si>
    <t>りんご</t>
    <phoneticPr fontId="4"/>
  </si>
  <si>
    <t>梨</t>
    <rPh sb="0" eb="1">
      <t>ナシ</t>
    </rPh>
    <phoneticPr fontId="4"/>
  </si>
  <si>
    <t>ぶどう</t>
    <phoneticPr fontId="4"/>
  </si>
  <si>
    <t>柿</t>
    <rPh sb="0" eb="1">
      <t>カキ</t>
    </rPh>
    <phoneticPr fontId="4"/>
  </si>
  <si>
    <t>洋梨</t>
    <rPh sb="0" eb="2">
      <t>ヨウナシ</t>
    </rPh>
    <phoneticPr fontId="4"/>
  </si>
  <si>
    <t>キウイ</t>
    <phoneticPr fontId="4"/>
  </si>
  <si>
    <t>いちじく</t>
    <phoneticPr fontId="4"/>
  </si>
  <si>
    <t>2020年度上期売上実績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16"/>
  </si>
  <si>
    <t>部署</t>
    <rPh sb="0" eb="2">
      <t>ブショ</t>
    </rPh>
    <phoneticPr fontId="16"/>
  </si>
  <si>
    <t>氏名</t>
    <rPh sb="0" eb="2">
      <t>シメイ</t>
    </rPh>
    <phoneticPr fontId="16"/>
  </si>
  <si>
    <t>売上目標</t>
    <rPh sb="0" eb="2">
      <t>ウリアゲ</t>
    </rPh>
    <rPh sb="2" eb="4">
      <t>モクヒョウ</t>
    </rPh>
    <phoneticPr fontId="16"/>
  </si>
  <si>
    <t>4月</t>
    <rPh sb="1" eb="2">
      <t>ガツ</t>
    </rPh>
    <phoneticPr fontId="16"/>
  </si>
  <si>
    <t>5月</t>
    <rPh sb="1" eb="2">
      <t>ガツ</t>
    </rPh>
    <phoneticPr fontId="16"/>
  </si>
  <si>
    <t>6月</t>
    <rPh sb="1" eb="2">
      <t>ガツ</t>
    </rPh>
    <phoneticPr fontId="16"/>
  </si>
  <si>
    <t>7月</t>
    <rPh sb="1" eb="2">
      <t>ガツ</t>
    </rPh>
    <phoneticPr fontId="16"/>
  </si>
  <si>
    <t>8月</t>
    <rPh sb="1" eb="2">
      <t>ガツ</t>
    </rPh>
    <phoneticPr fontId="16"/>
  </si>
  <si>
    <t>9月</t>
    <rPh sb="1" eb="2">
      <t>ガツ</t>
    </rPh>
    <phoneticPr fontId="16"/>
  </si>
  <si>
    <t>実績計</t>
    <rPh sb="0" eb="2">
      <t>ジッセキ</t>
    </rPh>
    <rPh sb="2" eb="3">
      <t>ケイ</t>
    </rPh>
    <phoneticPr fontId="16"/>
  </si>
  <si>
    <t>達成率（%）</t>
    <rPh sb="0" eb="3">
      <t>タッセイリツ</t>
    </rPh>
    <phoneticPr fontId="16"/>
  </si>
  <si>
    <t>営業2課</t>
    <rPh sb="0" eb="2">
      <t>エイギョウ</t>
    </rPh>
    <rPh sb="3" eb="4">
      <t>カ</t>
    </rPh>
    <phoneticPr fontId="16"/>
  </si>
  <si>
    <t>足立　賢介</t>
    <rPh sb="0" eb="2">
      <t>アダチ</t>
    </rPh>
    <rPh sb="3" eb="5">
      <t>ケンスケ</t>
    </rPh>
    <phoneticPr fontId="16"/>
  </si>
  <si>
    <t>伊田　貴志</t>
    <rPh sb="0" eb="2">
      <t>イダ</t>
    </rPh>
    <rPh sb="3" eb="5">
      <t>タカシ</t>
    </rPh>
    <phoneticPr fontId="16"/>
  </si>
  <si>
    <t>営業3課</t>
    <rPh sb="0" eb="2">
      <t>エイギョウ</t>
    </rPh>
    <rPh sb="3" eb="4">
      <t>カ</t>
    </rPh>
    <phoneticPr fontId="16"/>
  </si>
  <si>
    <t>岩瀬　夏喜</t>
    <rPh sb="0" eb="2">
      <t>イワセ</t>
    </rPh>
    <rPh sb="3" eb="5">
      <t>ナツキ</t>
    </rPh>
    <phoneticPr fontId="16"/>
  </si>
  <si>
    <t>営業1課</t>
    <rPh sb="0" eb="2">
      <t>エイギョウ</t>
    </rPh>
    <rPh sb="3" eb="4">
      <t>カ</t>
    </rPh>
    <phoneticPr fontId="16"/>
  </si>
  <si>
    <t>梅原　康弘</t>
    <rPh sb="0" eb="2">
      <t>ウメハラ</t>
    </rPh>
    <rPh sb="3" eb="5">
      <t>ヤスヒロ</t>
    </rPh>
    <phoneticPr fontId="16"/>
  </si>
  <si>
    <t>大谷　晴香</t>
    <rPh sb="0" eb="2">
      <t>オオタニ</t>
    </rPh>
    <rPh sb="3" eb="5">
      <t>ハルカ</t>
    </rPh>
    <phoneticPr fontId="16"/>
  </si>
  <si>
    <t>営業4課</t>
    <rPh sb="0" eb="2">
      <t>エイギョウ</t>
    </rPh>
    <rPh sb="3" eb="4">
      <t>カ</t>
    </rPh>
    <phoneticPr fontId="16"/>
  </si>
  <si>
    <t>奥村　彰</t>
    <rPh sb="0" eb="2">
      <t>オクムラ</t>
    </rPh>
    <rPh sb="3" eb="4">
      <t>アキラ</t>
    </rPh>
    <phoneticPr fontId="16"/>
  </si>
  <si>
    <t>梶村　元</t>
    <rPh sb="0" eb="2">
      <t>カジムラ</t>
    </rPh>
    <rPh sb="3" eb="4">
      <t>ハジメ</t>
    </rPh>
    <phoneticPr fontId="16"/>
  </si>
  <si>
    <t>衣川　新次</t>
    <rPh sb="0" eb="2">
      <t>キヌガワ</t>
    </rPh>
    <rPh sb="3" eb="5">
      <t>シンジ</t>
    </rPh>
    <phoneticPr fontId="16"/>
  </si>
  <si>
    <t>久保　義郎</t>
    <rPh sb="0" eb="2">
      <t>クボ</t>
    </rPh>
    <rPh sb="3" eb="5">
      <t>ヨシロウ</t>
    </rPh>
    <phoneticPr fontId="16"/>
  </si>
  <si>
    <t>黒瀬　直之</t>
    <rPh sb="0" eb="2">
      <t>クロセ</t>
    </rPh>
    <rPh sb="3" eb="5">
      <t>ナオユキ</t>
    </rPh>
    <phoneticPr fontId="16"/>
  </si>
  <si>
    <t>小西　祐輝</t>
    <rPh sb="0" eb="2">
      <t>コニシ</t>
    </rPh>
    <rPh sb="3" eb="5">
      <t>ユウキ</t>
    </rPh>
    <phoneticPr fontId="16"/>
  </si>
  <si>
    <t>高橋　行雄</t>
    <rPh sb="0" eb="2">
      <t>タカハシ</t>
    </rPh>
    <rPh sb="3" eb="5">
      <t>ユキオ</t>
    </rPh>
    <phoneticPr fontId="16"/>
  </si>
  <si>
    <t>谷垣　昌也</t>
    <rPh sb="0" eb="2">
      <t>タニガキ</t>
    </rPh>
    <rPh sb="3" eb="5">
      <t>マサヤ</t>
    </rPh>
    <phoneticPr fontId="16"/>
  </si>
  <si>
    <t>谷口　直子</t>
    <rPh sb="0" eb="2">
      <t>タニグチ</t>
    </rPh>
    <rPh sb="3" eb="5">
      <t>ナオコ</t>
    </rPh>
    <phoneticPr fontId="16"/>
  </si>
  <si>
    <t>辻　海晴</t>
    <rPh sb="0" eb="1">
      <t>ツジ</t>
    </rPh>
    <rPh sb="2" eb="4">
      <t>ミハル</t>
    </rPh>
    <phoneticPr fontId="16"/>
  </si>
  <si>
    <t>営業5課</t>
    <rPh sb="0" eb="2">
      <t>エイギョウ</t>
    </rPh>
    <rPh sb="3" eb="4">
      <t>カ</t>
    </rPh>
    <phoneticPr fontId="16"/>
  </si>
  <si>
    <t>戸川　敦司</t>
    <rPh sb="0" eb="2">
      <t>トガワ</t>
    </rPh>
    <rPh sb="3" eb="5">
      <t>アツシ</t>
    </rPh>
    <phoneticPr fontId="16"/>
  </si>
  <si>
    <t>中村　晶子</t>
    <rPh sb="0" eb="2">
      <t>ナカムラ</t>
    </rPh>
    <rPh sb="3" eb="5">
      <t>アキコ</t>
    </rPh>
    <phoneticPr fontId="16"/>
  </si>
  <si>
    <t>野口　尚行</t>
    <rPh sb="0" eb="2">
      <t>ノグチ</t>
    </rPh>
    <rPh sb="3" eb="5">
      <t>ナオユキ</t>
    </rPh>
    <phoneticPr fontId="16"/>
  </si>
  <si>
    <t>広川　尚樹</t>
    <rPh sb="0" eb="2">
      <t>ヒロカワ</t>
    </rPh>
    <rPh sb="3" eb="5">
      <t>ナオキ</t>
    </rPh>
    <phoneticPr fontId="16"/>
  </si>
  <si>
    <t>堀　愛美</t>
    <rPh sb="0" eb="1">
      <t>ホリ</t>
    </rPh>
    <rPh sb="2" eb="4">
      <t>アイミ</t>
    </rPh>
    <phoneticPr fontId="16"/>
  </si>
  <si>
    <t>松井　美鈴</t>
    <rPh sb="0" eb="2">
      <t>マツイ</t>
    </rPh>
    <rPh sb="3" eb="5">
      <t>ミスズ</t>
    </rPh>
    <phoneticPr fontId="16"/>
  </si>
  <si>
    <t>宮前　涼子</t>
    <rPh sb="0" eb="2">
      <t>ミヤマエ</t>
    </rPh>
    <rPh sb="3" eb="5">
      <t>リョウコ</t>
    </rPh>
    <phoneticPr fontId="16"/>
  </si>
  <si>
    <t>矢口　美菜</t>
    <rPh sb="0" eb="2">
      <t>ヤグチ</t>
    </rPh>
    <rPh sb="3" eb="5">
      <t>ミナ</t>
    </rPh>
    <phoneticPr fontId="16"/>
  </si>
  <si>
    <t>矢野　荘介</t>
    <rPh sb="0" eb="2">
      <t>ヤノ</t>
    </rPh>
    <rPh sb="3" eb="5">
      <t>ソウスケ</t>
    </rPh>
    <phoneticPr fontId="16"/>
  </si>
  <si>
    <t>渡辺　剛志</t>
    <rPh sb="0" eb="2">
      <t>ワタナベ</t>
    </rPh>
    <rPh sb="3" eb="5">
      <t>ツヨシ</t>
    </rPh>
    <phoneticPr fontId="16"/>
  </si>
  <si>
    <t>総計</t>
  </si>
  <si>
    <t>お見積書</t>
    <rPh sb="1" eb="4">
      <t>ミツモリショ</t>
    </rPh>
    <phoneticPr fontId="19"/>
  </si>
  <si>
    <t>株式会社フジサワ</t>
    <rPh sb="0" eb="4">
      <t>カブシキガイシャ</t>
    </rPh>
    <phoneticPr fontId="4"/>
  </si>
  <si>
    <t>納品期日：</t>
    <rPh sb="0" eb="2">
      <t>ノウヒン</t>
    </rPh>
    <rPh sb="2" eb="4">
      <t>キジツ</t>
    </rPh>
    <phoneticPr fontId="19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</si>
  <si>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19"/>
  </si>
  <si>
    <t>〒167-0032</t>
    <phoneticPr fontId="4"/>
  </si>
  <si>
    <t>納品場所：</t>
    <rPh sb="0" eb="2">
      <t>ノウヒン</t>
    </rPh>
    <rPh sb="2" eb="4">
      <t>バショ</t>
    </rPh>
    <phoneticPr fontId="19"/>
  </si>
  <si>
    <t>貴社指定のとおり</t>
    <rPh sb="0" eb="2">
      <t>キシャ</t>
    </rPh>
    <rPh sb="2" eb="4">
      <t>シテイ</t>
    </rPh>
    <phoneticPr fontId="19"/>
  </si>
  <si>
    <t>東京都港区芝3-6-XX</t>
    <rPh sb="0" eb="3">
      <t>トウキョウト</t>
    </rPh>
    <rPh sb="3" eb="5">
      <t>ミナトク</t>
    </rPh>
    <rPh sb="5" eb="6">
      <t>シバ</t>
    </rPh>
    <phoneticPr fontId="19"/>
  </si>
  <si>
    <t>取引方法：</t>
    <rPh sb="0" eb="2">
      <t>トリヒキ</t>
    </rPh>
    <rPh sb="2" eb="4">
      <t>ホウホウ</t>
    </rPh>
    <phoneticPr fontId="19"/>
  </si>
  <si>
    <t>月末〆翌月末払い</t>
    <rPh sb="0" eb="2">
      <t>ゲツマツ</t>
    </rPh>
    <rPh sb="3" eb="6">
      <t>ヨクゲツマツ</t>
    </rPh>
    <rPh sb="6" eb="7">
      <t>バラ</t>
    </rPh>
    <phoneticPr fontId="19"/>
  </si>
  <si>
    <t>キャシービル15階</t>
    <rPh sb="8" eb="9">
      <t>カイ</t>
    </rPh>
    <phoneticPr fontId="4"/>
  </si>
  <si>
    <t>御見積有効期限：</t>
    <rPh sb="0" eb="3">
      <t>オミツモリ</t>
    </rPh>
    <rPh sb="3" eb="5">
      <t>ユウコウ</t>
    </rPh>
    <rPh sb="5" eb="7">
      <t>キゲン</t>
    </rPh>
    <phoneticPr fontId="19"/>
  </si>
  <si>
    <t>発行後2週間</t>
    <rPh sb="0" eb="2">
      <t>ハッコウ</t>
    </rPh>
    <rPh sb="2" eb="3">
      <t>ゴ</t>
    </rPh>
    <rPh sb="4" eb="6">
      <t>シュウカン</t>
    </rPh>
    <phoneticPr fontId="19"/>
  </si>
  <si>
    <t>以下のとおり、お見積申し上げます。</t>
    <rPh sb="0" eb="2">
      <t>イカ</t>
    </rPh>
    <rPh sb="8" eb="10">
      <t>ミツモリ</t>
    </rPh>
    <rPh sb="10" eb="11">
      <t>モウ</t>
    </rPh>
    <rPh sb="12" eb="13">
      <t>ア</t>
    </rPh>
    <phoneticPr fontId="19"/>
  </si>
  <si>
    <t>第一営業部長</t>
    <rPh sb="0" eb="2">
      <t>ダイイチ</t>
    </rPh>
    <rPh sb="2" eb="4">
      <t>エイギョウ</t>
    </rPh>
    <rPh sb="4" eb="6">
      <t>ブチョウ</t>
    </rPh>
    <phoneticPr fontId="19"/>
  </si>
  <si>
    <t>佐藤 弘明</t>
    <rPh sb="0" eb="2">
      <t>サトウ</t>
    </rPh>
    <rPh sb="3" eb="5">
      <t>ヒロアキ</t>
    </rPh>
    <phoneticPr fontId="19"/>
  </si>
  <si>
    <t>お見積金額</t>
    <rPh sb="1" eb="3">
      <t>ミツモリ</t>
    </rPh>
    <rPh sb="3" eb="5">
      <t>キンガク</t>
    </rPh>
    <phoneticPr fontId="19"/>
  </si>
  <si>
    <t>（消費税含）</t>
    <rPh sb="1" eb="4">
      <t>ショウヒゼイ</t>
    </rPh>
    <rPh sb="4" eb="5">
      <t>フクム</t>
    </rPh>
    <phoneticPr fontId="19"/>
  </si>
  <si>
    <t>No.</t>
    <phoneticPr fontId="4"/>
  </si>
  <si>
    <t>商品名（内容量）</t>
    <rPh sb="0" eb="3">
      <t>ショウヒンメイ</t>
    </rPh>
    <rPh sb="4" eb="7">
      <t>ナイヨウリョウ</t>
    </rPh>
    <phoneticPr fontId="19"/>
  </si>
  <si>
    <t>金額</t>
    <rPh sb="0" eb="2">
      <t>キンガク</t>
    </rPh>
    <phoneticPr fontId="19"/>
  </si>
  <si>
    <t>税率</t>
    <rPh sb="0" eb="2">
      <t>ゼイリツ</t>
    </rPh>
    <phoneticPr fontId="19"/>
  </si>
  <si>
    <t>8％対象</t>
    <rPh sb="2" eb="4">
      <t>タイショウ</t>
    </rPh>
    <phoneticPr fontId="4"/>
  </si>
  <si>
    <t>10％対象</t>
    <rPh sb="3" eb="5">
      <t>タイショウ</t>
    </rPh>
    <phoneticPr fontId="4"/>
  </si>
  <si>
    <t>総計</t>
    <rPh sb="0" eb="2">
      <t>ソウケイ</t>
    </rPh>
    <phoneticPr fontId="4"/>
  </si>
  <si>
    <t>消費税率</t>
    <rPh sb="0" eb="3">
      <t>ショウヒゼイ</t>
    </rPh>
    <rPh sb="3" eb="4">
      <t>リツ</t>
    </rPh>
    <phoneticPr fontId="4"/>
  </si>
  <si>
    <t>株式会社ヤマモト</t>
    <rPh sb="0" eb="4">
      <t>カブシキガイシャ</t>
    </rPh>
    <phoneticPr fontId="19"/>
  </si>
  <si>
    <t>内容量</t>
    <rPh sb="0" eb="3">
      <t>ナイヨウリョウ</t>
    </rPh>
    <phoneticPr fontId="4"/>
  </si>
  <si>
    <t>泉の天然水</t>
  </si>
  <si>
    <t>500ml</t>
    <phoneticPr fontId="4"/>
  </si>
  <si>
    <t>エコウォーター</t>
  </si>
  <si>
    <t>500ml</t>
  </si>
  <si>
    <t>みなかみ天然水</t>
  </si>
  <si>
    <t>エアリーウォーター</t>
  </si>
  <si>
    <t>スパークリングホワイト</t>
  </si>
  <si>
    <t>ワールドウォーター</t>
  </si>
  <si>
    <t>シャンパーノ</t>
  </si>
  <si>
    <t>750ml</t>
  </si>
  <si>
    <t>ブライトボルドー</t>
  </si>
  <si>
    <t>ロベルタ</t>
  </si>
  <si>
    <t>黒ビール</t>
  </si>
  <si>
    <t>350ml</t>
  </si>
  <si>
    <t>発泡酒</t>
  </si>
  <si>
    <t>森のコクビア</t>
  </si>
  <si>
    <t>スマートビバレッジ</t>
    <phoneticPr fontId="4"/>
  </si>
  <si>
    <t>各シートの問題文は Wordファイル「L14-22問題文」です。</t>
    <rPh sb="0" eb="1">
      <t>カク</t>
    </rPh>
    <rPh sb="5" eb="8">
      <t>モンダイブン</t>
    </rPh>
    <rPh sb="25" eb="28">
      <t>モンダイブン</t>
    </rPh>
    <phoneticPr fontId="4"/>
  </si>
  <si>
    <t>問題文をよく読み、操作してください。</t>
    <rPh sb="0" eb="3">
      <t>モンダイブン</t>
    </rPh>
    <rPh sb="6" eb="7">
      <t>ヨ</t>
    </rPh>
    <rPh sb="9" eb="11">
      <t>ソウサ</t>
    </rPh>
    <phoneticPr fontId="4"/>
  </si>
  <si>
    <t>なお、各シートの解答はシート名「〇〇-Ans」という形で</t>
    <rPh sb="3" eb="4">
      <t>カク</t>
    </rPh>
    <rPh sb="8" eb="10">
      <t>カイトウ</t>
    </rPh>
    <rPh sb="14" eb="15">
      <t>メイ</t>
    </rPh>
    <rPh sb="26" eb="27">
      <t>カタチ</t>
    </rPh>
    <phoneticPr fontId="4"/>
  </si>
  <si>
    <t>作成、または同シート内に解答を表示してあります。</t>
    <rPh sb="0" eb="2">
      <t>サクセイ</t>
    </rPh>
    <rPh sb="6" eb="7">
      <t>ドウ</t>
    </rPh>
    <rPh sb="10" eb="11">
      <t>ナイ</t>
    </rPh>
    <rPh sb="12" eb="14">
      <t>カイトウ</t>
    </rPh>
    <rPh sb="15" eb="17">
      <t>ヒョウジ</t>
    </rPh>
    <phoneticPr fontId="4"/>
  </si>
  <si>
    <t>解答例は42行目以下にあります。</t>
    <rPh sb="0" eb="3">
      <t>カイトウレイ</t>
    </rPh>
    <rPh sb="6" eb="8">
      <t>ギョウメ</t>
    </rPh>
    <rPh sb="8" eb="10">
      <t>イカ</t>
    </rPh>
    <phoneticPr fontId="4"/>
  </si>
  <si>
    <t>営業1課</t>
  </si>
  <si>
    <t>営業2課</t>
  </si>
  <si>
    <t>営業3課</t>
  </si>
  <si>
    <t>営業4課</t>
  </si>
  <si>
    <t>営業5課</t>
  </si>
  <si>
    <t>合計</t>
    <rPh sb="0" eb="2">
      <t>ゴウケイ</t>
    </rPh>
    <phoneticPr fontId="4"/>
  </si>
  <si>
    <t>売上推移</t>
    <rPh sb="0" eb="4">
      <t>ウリアゲスイイ</t>
    </rPh>
    <phoneticPr fontId="4"/>
  </si>
  <si>
    <t>NO.</t>
    <phoneticPr fontId="4"/>
  </si>
  <si>
    <t>2020Y01</t>
    <phoneticPr fontId="4"/>
  </si>
  <si>
    <t>2020Y02</t>
  </si>
  <si>
    <t>2020Y03</t>
  </si>
  <si>
    <t>2020Y04</t>
  </si>
  <si>
    <t>2020Y05</t>
  </si>
  <si>
    <t>2020Y06</t>
  </si>
  <si>
    <t>2020Y07</t>
  </si>
  <si>
    <t>2020Y08</t>
  </si>
  <si>
    <t>2020Y09</t>
  </si>
  <si>
    <t>2020Y10</t>
  </si>
  <si>
    <t>2020Y11</t>
  </si>
  <si>
    <t>2020Y12</t>
  </si>
  <si>
    <t>2020Y13</t>
  </si>
  <si>
    <t>2020Y14</t>
  </si>
  <si>
    <t>2020Y15</t>
  </si>
  <si>
    <t>2020Y16</t>
  </si>
  <si>
    <t>2020Y17</t>
  </si>
  <si>
    <t>2020Y18</t>
  </si>
  <si>
    <t>2020Y19</t>
  </si>
  <si>
    <t>2020Y20</t>
  </si>
  <si>
    <t>2020Y21</t>
  </si>
  <si>
    <t>2020Y22</t>
  </si>
  <si>
    <t>2020Y23</t>
  </si>
  <si>
    <t>2020Y24</t>
  </si>
  <si>
    <t>2020Y25</t>
  </si>
  <si>
    <t>行ラベル</t>
  </si>
  <si>
    <t>合計 / 実績計</t>
  </si>
  <si>
    <t>2020Y01</t>
    <phoneticPr fontId="4"/>
  </si>
  <si>
    <t>NO.</t>
    <phoneticPr fontId="16"/>
  </si>
  <si>
    <t>列ラベル</t>
  </si>
  <si>
    <t>佐藤 隆志</t>
  </si>
  <si>
    <t>山田 修</t>
  </si>
  <si>
    <t>山本 正道</t>
  </si>
  <si>
    <t>松岡 圭三</t>
  </si>
  <si>
    <t>松本 慶</t>
  </si>
  <si>
    <t>新見 智子</t>
  </si>
  <si>
    <t>斉藤 剛</t>
  </si>
  <si>
    <t>村上 孝雄</t>
  </si>
  <si>
    <t>中野 由香里</t>
  </si>
  <si>
    <t>合計 / 売上額</t>
  </si>
  <si>
    <t>担当者</t>
    <rPh sb="0" eb="3">
      <t>タントウシャ</t>
    </rPh>
    <phoneticPr fontId="4"/>
  </si>
  <si>
    <t>第4四半期売上報告</t>
    <rPh sb="0" eb="1">
      <t>ダイ</t>
    </rPh>
    <rPh sb="2" eb="5">
      <t>シハンキ</t>
    </rPh>
    <rPh sb="5" eb="9">
      <t>ウリアゲホウコク</t>
    </rPh>
    <phoneticPr fontId="4"/>
  </si>
  <si>
    <t>10インチタブレット　2020年新機種売上</t>
    <rPh sb="15" eb="16">
      <t>ネン</t>
    </rPh>
    <rPh sb="16" eb="19">
      <t>シンキシュ</t>
    </rPh>
    <rPh sb="19" eb="21">
      <t>ウリアゲ</t>
    </rPh>
    <phoneticPr fontId="23"/>
  </si>
  <si>
    <t>分析1</t>
    <rPh sb="0" eb="2">
      <t>ブンセキ</t>
    </rPh>
    <phoneticPr fontId="4"/>
  </si>
  <si>
    <t>売上報告表から、今期の売上TOPの担当者は</t>
    <rPh sb="0" eb="4">
      <t>ウリアゲホウコク</t>
    </rPh>
    <rPh sb="4" eb="5">
      <t>ヒョウ</t>
    </rPh>
    <rPh sb="8" eb="10">
      <t>コンキ</t>
    </rPh>
    <rPh sb="11" eb="13">
      <t>ウリアゲ</t>
    </rPh>
    <rPh sb="17" eb="20">
      <t>タントウシャ</t>
    </rPh>
    <phoneticPr fontId="4"/>
  </si>
  <si>
    <t>であった。</t>
    <phoneticPr fontId="4"/>
  </si>
  <si>
    <t>分析2</t>
    <rPh sb="0" eb="2">
      <t>ブンセキ</t>
    </rPh>
    <phoneticPr fontId="4"/>
  </si>
  <si>
    <t>分析１の詳細を見ると、売上日の中で最高額を出した日は</t>
    <rPh sb="0" eb="2">
      <t>ブンセキ</t>
    </rPh>
    <rPh sb="4" eb="6">
      <t>ショウサイ</t>
    </rPh>
    <rPh sb="7" eb="8">
      <t>ミ</t>
    </rPh>
    <rPh sb="11" eb="13">
      <t>ウリアゲ</t>
    </rPh>
    <rPh sb="13" eb="14">
      <t>ビ</t>
    </rPh>
    <rPh sb="15" eb="16">
      <t>ナカ</t>
    </rPh>
    <rPh sb="17" eb="20">
      <t>サイコウガク</t>
    </rPh>
    <rPh sb="21" eb="22">
      <t>ダ</t>
    </rPh>
    <rPh sb="24" eb="25">
      <t>ヒ</t>
    </rPh>
    <phoneticPr fontId="4"/>
  </si>
  <si>
    <t>であり、その金額は、</t>
    <rPh sb="6" eb="8">
      <t>キンガク</t>
    </rPh>
    <phoneticPr fontId="4"/>
  </si>
  <si>
    <t>円であった。</t>
    <rPh sb="0" eb="1">
      <t>エン</t>
    </rPh>
    <phoneticPr fontId="4"/>
  </si>
  <si>
    <t>分析３</t>
    <rPh sb="0" eb="2">
      <t>ブンセキ</t>
    </rPh>
    <phoneticPr fontId="4"/>
  </si>
  <si>
    <t>また、分析２よりわかることとして、販売した機種シリーズでは、</t>
    <rPh sb="3" eb="5">
      <t>ブンセキ</t>
    </rPh>
    <rPh sb="17" eb="19">
      <t>ハンバイ</t>
    </rPh>
    <rPh sb="21" eb="23">
      <t>キシュ</t>
    </rPh>
    <phoneticPr fontId="4"/>
  </si>
  <si>
    <t>F505H</t>
    <phoneticPr fontId="4"/>
  </si>
  <si>
    <t>F505</t>
    <phoneticPr fontId="4"/>
  </si>
  <si>
    <t>F203</t>
    <phoneticPr fontId="4"/>
  </si>
  <si>
    <t>F861</t>
    <phoneticPr fontId="4"/>
  </si>
  <si>
    <t>シリーズが売上上位を占めていることがわかった。</t>
    <rPh sb="5" eb="7">
      <t>ウリアゲ</t>
    </rPh>
    <rPh sb="7" eb="9">
      <t>ジョウイ</t>
    </rPh>
    <rPh sb="10" eb="11">
      <t>シ</t>
    </rPh>
    <phoneticPr fontId="4"/>
  </si>
  <si>
    <t>みかん</t>
  </si>
  <si>
    <t>りんご</t>
  </si>
  <si>
    <t>ぶどう</t>
  </si>
  <si>
    <t>キウイ</t>
  </si>
  <si>
    <t>いちじく</t>
  </si>
  <si>
    <t>みかん</t>
    <phoneticPr fontId="4"/>
  </si>
  <si>
    <t>から</t>
    <phoneticPr fontId="4"/>
  </si>
  <si>
    <t>までである。</t>
    <phoneticPr fontId="4"/>
  </si>
  <si>
    <t>フルーツの売上構成の累計が初めて80％超になるのは</t>
    <rPh sb="5" eb="9">
      <t>ウリアゲコウセイ</t>
    </rPh>
    <rPh sb="10" eb="12">
      <t>ルイケイ</t>
    </rPh>
    <rPh sb="13" eb="14">
      <t>ハジ</t>
    </rPh>
    <rPh sb="19" eb="20">
      <t>チョウ</t>
    </rPh>
    <phoneticPr fontId="4"/>
  </si>
  <si>
    <t>銀座店、目黒店、代官山店を比較すると</t>
    <rPh sb="0" eb="3">
      <t>ギンザテン</t>
    </rPh>
    <rPh sb="4" eb="7">
      <t>メグロテン</t>
    </rPh>
    <rPh sb="8" eb="10">
      <t>ダイカン</t>
    </rPh>
    <rPh sb="10" eb="11">
      <t>ヤマ</t>
    </rPh>
    <rPh sb="11" eb="12">
      <t>テン</t>
    </rPh>
    <rPh sb="13" eb="15">
      <t>ヒカク</t>
    </rPh>
    <phoneticPr fontId="4"/>
  </si>
  <si>
    <t>みかん および りんごの売上額に大きな差はないが、</t>
    <rPh sb="12" eb="14">
      <t>ウリアゲ</t>
    </rPh>
    <rPh sb="14" eb="15">
      <t>ガク</t>
    </rPh>
    <rPh sb="16" eb="17">
      <t>オオ</t>
    </rPh>
    <rPh sb="19" eb="20">
      <t>サ</t>
    </rPh>
    <phoneticPr fontId="4"/>
  </si>
  <si>
    <t>銀座店は他２店に比べ</t>
    <rPh sb="0" eb="2">
      <t>ギンザ</t>
    </rPh>
    <rPh sb="2" eb="3">
      <t>テン</t>
    </rPh>
    <rPh sb="4" eb="5">
      <t>ホカ</t>
    </rPh>
    <rPh sb="6" eb="7">
      <t>テン</t>
    </rPh>
    <rPh sb="8" eb="9">
      <t>クラ</t>
    </rPh>
    <phoneticPr fontId="4"/>
  </si>
  <si>
    <t>の売上が多い。</t>
    <rPh sb="1" eb="3">
      <t>ウリアゲ</t>
    </rPh>
    <rPh sb="4" eb="5">
      <t>オオ</t>
    </rPh>
    <phoneticPr fontId="4"/>
  </si>
  <si>
    <t>分析３</t>
    <rPh sb="0" eb="2">
      <t>ブンセキ</t>
    </rPh>
    <phoneticPr fontId="4"/>
  </si>
  <si>
    <t>分析２</t>
    <rPh sb="0" eb="2">
      <t>ブンセキ</t>
    </rPh>
    <phoneticPr fontId="4"/>
  </si>
  <si>
    <t>分析１</t>
    <rPh sb="0" eb="2">
      <t>ブンセキ</t>
    </rPh>
    <phoneticPr fontId="4"/>
  </si>
  <si>
    <t>４店舗のうち、渋谷店は他店に比べ床面積が60％と小さいが</t>
    <rPh sb="1" eb="3">
      <t>テンポ</t>
    </rPh>
    <rPh sb="7" eb="10">
      <t>シブヤテン</t>
    </rPh>
    <rPh sb="11" eb="13">
      <t>タテン</t>
    </rPh>
    <rPh sb="14" eb="15">
      <t>クラ</t>
    </rPh>
    <rPh sb="16" eb="19">
      <t>ユカメンセキ</t>
    </rPh>
    <rPh sb="24" eb="25">
      <t>チイ</t>
    </rPh>
    <phoneticPr fontId="4"/>
  </si>
  <si>
    <t>露店販売を実施した</t>
    <rPh sb="0" eb="4">
      <t>ロテンハンバイ</t>
    </rPh>
    <rPh sb="5" eb="7">
      <t>ジッシ</t>
    </rPh>
    <phoneticPr fontId="4"/>
  </si>
  <si>
    <t>の売上は、</t>
    <rPh sb="1" eb="3">
      <t>ウリアゲ</t>
    </rPh>
    <phoneticPr fontId="4"/>
  </si>
  <si>
    <t>他店とほぼ変わらなかった。</t>
    <rPh sb="0" eb="2">
      <t>タテン</t>
    </rPh>
    <rPh sb="5" eb="6">
      <t>カ</t>
    </rPh>
    <phoneticPr fontId="4"/>
  </si>
  <si>
    <t>NCT飲料株式会社</t>
    <rPh sb="3" eb="5">
      <t>インリョウ</t>
    </rPh>
    <rPh sb="5" eb="9">
      <t>カブシキガイシャ</t>
    </rPh>
    <phoneticPr fontId="19"/>
  </si>
  <si>
    <t>数式の確認や設定の確認は 解答シート(のセルをクリックし内容)を参照してください。</t>
    <rPh sb="0" eb="2">
      <t>スウシキ</t>
    </rPh>
    <rPh sb="3" eb="5">
      <t>カクニン</t>
    </rPh>
    <rPh sb="6" eb="8">
      <t>セッテイ</t>
    </rPh>
    <rPh sb="9" eb="11">
      <t>カクニン</t>
    </rPh>
    <rPh sb="13" eb="15">
      <t>カイトウ</t>
    </rPh>
    <rPh sb="28" eb="30">
      <t>ナイヨウ</t>
    </rPh>
    <rPh sb="32" eb="34">
      <t>サンショウ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</si>
</sst>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yyyy&quot;年&quot;m&quot;月&quot;d&quot;日&quot;;@"/>
    <numFmt numFmtId="177" formatCode="yyyy/m/d;@"/>
    <numFmt numFmtId="178" formatCode="m&quot;月&quot;d&quot;日&quot;;@"/>
    <numFmt numFmtId="179" formatCode="0.0%"/>
    <numFmt numFmtId="180" formatCode="&quot;見積No.&quot;#"/>
    <numFmt numFmtId="181" formatCode="[$-411]ggge&quot;年&quot;m&quot;月&quot;d&quot;日&quot;;@"/>
    <numFmt numFmtId="182" formatCode="@&quot;　御中&quot;"/>
    <numFmt numFmtId="183" formatCode="0.0"/>
  </numFmts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0"/>
      <name val="ＭＳ Ｐゴシック"/>
      <family val="3"/>
      <charset val="128"/>
    </font>
    <font>
      <b/>
      <u/>
      <sz val="16"/>
      <color theme="1"/>
      <name val="游ゴシック"/>
      <family val="3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20"/>
      <color rgb="FFFFFF00"/>
      <name val="HGP創英ﾌﾟﾚｾﾞﾝｽEB"/>
      <family val="1"/>
      <charset val="128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i/>
      <sz val="20"/>
      <color theme="0"/>
      <name val="ＭＳ ゴシック"/>
      <family val="3"/>
      <charset val="128"/>
    </font>
    <font>
      <sz val="6"/>
      <name val="游ゴシック"/>
      <family val="2"/>
      <charset val="128"/>
    </font>
    <font>
      <b/>
      <sz val="18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4" tint="-0.249977111117893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i/>
      <sz val="20"/>
      <color theme="0"/>
      <name val="Century Gothic"/>
      <family val="2"/>
    </font>
    <font>
      <b/>
      <sz val="12"/>
      <color theme="9" tint="-0.249977111117893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3"/>
      <name val="ＭＳ Ｐゴシック"/>
      <family val="3"/>
      <charset val="128"/>
    </font>
    <font>
      <b/>
      <sz val="14"/>
      <color rgb="FF002060"/>
      <name val="BIZ UDPゴシック"/>
      <family val="3"/>
      <charset val="128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theme="4" tint="0.79998168889431442"/>
      </patternFill>
    </fill>
    <fill>
      <patternFill patternType="solid">
        <fgColor theme="8" tint="-0.249977111117893"/>
        <bgColor theme="4" tint="0.79998168889431442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7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1" xfId="0" applyFont="1" applyBorder="1">
      <alignment vertical="center"/>
    </xf>
    <xf numFmtId="6" fontId="11" fillId="0" borderId="1" xfId="2" applyFont="1" applyBorder="1">
      <alignment vertical="center"/>
    </xf>
    <xf numFmtId="0" fontId="12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3" applyFont="1" applyBorder="1">
      <alignment vertical="center"/>
    </xf>
    <xf numFmtId="0" fontId="0" fillId="3" borderId="3" xfId="0" applyFill="1" applyBorder="1" applyAlignment="1">
      <alignment horizontal="left" vertical="center" indent="2"/>
    </xf>
    <xf numFmtId="0" fontId="0" fillId="3" borderId="4" xfId="0" applyFill="1" applyBorder="1">
      <alignment vertical="center"/>
    </xf>
    <xf numFmtId="0" fontId="8" fillId="0" borderId="0" xfId="0" applyFont="1" applyAlignment="1">
      <alignment horizontal="right" vertical="center"/>
    </xf>
    <xf numFmtId="0" fontId="0" fillId="3" borderId="5" xfId="0" applyFill="1" applyBorder="1" applyAlignment="1">
      <alignment horizontal="left" vertical="center" indent="2"/>
    </xf>
    <xf numFmtId="9" fontId="0" fillId="3" borderId="6" xfId="4" applyFont="1" applyFill="1" applyBorder="1" applyAlignment="1">
      <alignment horizontal="left" vertical="center"/>
    </xf>
    <xf numFmtId="38" fontId="0" fillId="0" borderId="7" xfId="3" applyFont="1" applyBorder="1">
      <alignment vertical="center"/>
    </xf>
    <xf numFmtId="0" fontId="0" fillId="3" borderId="8" xfId="0" applyFill="1" applyBorder="1" applyAlignment="1">
      <alignment horizontal="left" vertical="center" indent="2"/>
    </xf>
    <xf numFmtId="0" fontId="0" fillId="3" borderId="9" xfId="0" applyFill="1" applyBorder="1">
      <alignment vertical="center"/>
    </xf>
    <xf numFmtId="38" fontId="0" fillId="0" borderId="10" xfId="3" applyFont="1" applyBorder="1">
      <alignment vertical="center"/>
    </xf>
    <xf numFmtId="0" fontId="13" fillId="0" borderId="0" xfId="0" applyFont="1">
      <alignment vertical="center"/>
    </xf>
    <xf numFmtId="0" fontId="14" fillId="4" borderId="2" xfId="0" applyFont="1" applyFill="1" applyBorder="1" applyAlignment="1">
      <alignment horizontal="center" vertical="center"/>
    </xf>
    <xf numFmtId="177" fontId="0" fillId="0" borderId="2" xfId="0" applyNumberFormat="1" applyBorder="1">
      <alignment vertical="center"/>
    </xf>
    <xf numFmtId="38" fontId="0" fillId="0" borderId="2" xfId="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14" fontId="0" fillId="0" borderId="0" xfId="0" applyNumberFormat="1">
      <alignment vertical="center"/>
    </xf>
    <xf numFmtId="0" fontId="0" fillId="6" borderId="2" xfId="0" applyFill="1" applyBorder="1">
      <alignment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>
      <alignment vertical="center"/>
    </xf>
    <xf numFmtId="0" fontId="0" fillId="3" borderId="7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7" xfId="0" applyBorder="1">
      <alignment vertical="center"/>
    </xf>
    <xf numFmtId="0" fontId="20" fillId="0" borderId="0" xfId="0" applyFont="1">
      <alignment vertical="center"/>
    </xf>
    <xf numFmtId="0" fontId="21" fillId="8" borderId="2" xfId="0" applyFon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38" fontId="0" fillId="9" borderId="2" xfId="3" applyFont="1" applyFill="1" applyBorder="1">
      <alignment vertical="center"/>
    </xf>
    <xf numFmtId="6" fontId="0" fillId="0" borderId="2" xfId="2" applyFont="1" applyBorder="1">
      <alignment vertical="center"/>
    </xf>
    <xf numFmtId="178" fontId="0" fillId="0" borderId="2" xfId="0" applyNumberFormat="1" applyBorder="1">
      <alignment vertical="center"/>
    </xf>
    <xf numFmtId="6" fontId="0" fillId="10" borderId="2" xfId="2" applyFont="1" applyFill="1" applyBorder="1">
      <alignment vertical="center"/>
    </xf>
    <xf numFmtId="0" fontId="0" fillId="10" borderId="2" xfId="0" applyFill="1" applyBorder="1">
      <alignment vertical="center"/>
    </xf>
    <xf numFmtId="178" fontId="0" fillId="10" borderId="2" xfId="0" applyNumberFormat="1" applyFill="1" applyBorder="1">
      <alignment vertical="center"/>
    </xf>
    <xf numFmtId="0" fontId="3" fillId="11" borderId="2" xfId="0" applyFont="1" applyFill="1" applyBorder="1" applyAlignment="1">
      <alignment horizontal="center" vertical="center"/>
    </xf>
    <xf numFmtId="0" fontId="0" fillId="13" borderId="19" xfId="0" applyFill="1" applyBorder="1">
      <alignment vertical="center"/>
    </xf>
    <xf numFmtId="0" fontId="0" fillId="13" borderId="19" xfId="0" applyFill="1" applyBorder="1" applyAlignment="1">
      <alignment horizontal="center" vertical="center"/>
    </xf>
    <xf numFmtId="0" fontId="0" fillId="13" borderId="10" xfId="0" applyFill="1" applyBorder="1">
      <alignment vertical="center"/>
    </xf>
    <xf numFmtId="0" fontId="0" fillId="13" borderId="2" xfId="0" applyFill="1" applyBorder="1">
      <alignment vertical="center"/>
    </xf>
    <xf numFmtId="38" fontId="0" fillId="0" borderId="19" xfId="3" applyFont="1" applyBorder="1">
      <alignment vertical="center"/>
    </xf>
    <xf numFmtId="0" fontId="0" fillId="13" borderId="10" xfId="0" applyFill="1" applyBorder="1" applyAlignment="1">
      <alignment horizontal="center" vertical="center"/>
    </xf>
    <xf numFmtId="0" fontId="24" fillId="12" borderId="0" xfId="0" applyFont="1" applyFill="1">
      <alignment vertical="center"/>
    </xf>
    <xf numFmtId="0" fontId="25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38" fontId="0" fillId="0" borderId="0" xfId="3" applyFont="1">
      <alignment vertical="center"/>
    </xf>
    <xf numFmtId="0" fontId="21" fillId="11" borderId="20" xfId="0" applyFont="1" applyFill="1" applyBorder="1" applyAlignment="1">
      <alignment horizontal="center" vertical="center"/>
    </xf>
    <xf numFmtId="38" fontId="0" fillId="0" borderId="20" xfId="3" applyFont="1" applyBorder="1">
      <alignment vertical="center"/>
    </xf>
    <xf numFmtId="0" fontId="2" fillId="0" borderId="0" xfId="1">
      <alignment vertical="center"/>
    </xf>
    <xf numFmtId="0" fontId="0" fillId="0" borderId="17" xfId="0" applyBorder="1">
      <alignment vertical="center"/>
    </xf>
    <xf numFmtId="0" fontId="10" fillId="0" borderId="21" xfId="0" applyFont="1" applyBorder="1">
      <alignment vertical="center"/>
    </xf>
    <xf numFmtId="6" fontId="26" fillId="0" borderId="21" xfId="2" applyFont="1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>
      <alignment vertical="center"/>
    </xf>
    <xf numFmtId="9" fontId="0" fillId="0" borderId="26" xfId="4" applyFont="1" applyBorder="1">
      <alignment vertical="center"/>
    </xf>
    <xf numFmtId="0" fontId="0" fillId="0" borderId="27" xfId="0" applyBorder="1">
      <alignment vertical="center"/>
    </xf>
    <xf numFmtId="9" fontId="0" fillId="0" borderId="28" xfId="4" applyFont="1" applyBorder="1">
      <alignment vertical="center"/>
    </xf>
    <xf numFmtId="38" fontId="0" fillId="0" borderId="29" xfId="3" applyFont="1" applyBorder="1">
      <alignment vertical="center"/>
    </xf>
    <xf numFmtId="9" fontId="0" fillId="0" borderId="30" xfId="4" applyFont="1" applyBorder="1">
      <alignment vertical="center"/>
    </xf>
    <xf numFmtId="0" fontId="0" fillId="0" borderId="31" xfId="0" applyBorder="1">
      <alignment vertical="center"/>
    </xf>
    <xf numFmtId="0" fontId="0" fillId="0" borderId="19" xfId="0" applyBorder="1">
      <alignment vertical="center"/>
    </xf>
    <xf numFmtId="0" fontId="0" fillId="0" borderId="32" xfId="0" applyBorder="1">
      <alignment vertical="center"/>
    </xf>
    <xf numFmtId="9" fontId="0" fillId="0" borderId="33" xfId="4" applyFont="1" applyBorder="1">
      <alignment vertical="center"/>
    </xf>
    <xf numFmtId="0" fontId="0" fillId="0" borderId="34" xfId="0" applyBorder="1" applyAlignment="1">
      <alignment horizontal="left" vertical="center" indent="1"/>
    </xf>
    <xf numFmtId="0" fontId="0" fillId="0" borderId="9" xfId="0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35" xfId="0" applyBorder="1" applyAlignment="1">
      <alignment horizontal="left" vertical="center" indent="1"/>
    </xf>
    <xf numFmtId="9" fontId="0" fillId="0" borderId="4" xfId="4" applyFont="1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8" xfId="0" applyBorder="1">
      <alignment vertical="center"/>
    </xf>
    <xf numFmtId="0" fontId="27" fillId="0" borderId="0" xfId="0" applyFont="1">
      <alignment vertical="center"/>
    </xf>
    <xf numFmtId="0" fontId="0" fillId="14" borderId="2" xfId="0" applyFill="1" applyBorder="1" applyAlignment="1">
      <alignment horizontal="center" vertical="center"/>
    </xf>
    <xf numFmtId="9" fontId="0" fillId="0" borderId="2" xfId="0" applyNumberFormat="1" applyBorder="1">
      <alignment vertical="center"/>
    </xf>
    <xf numFmtId="179" fontId="12" fillId="0" borderId="10" xfId="4" applyNumberFormat="1" applyFont="1" applyBorder="1">
      <alignment vertical="center"/>
    </xf>
    <xf numFmtId="179" fontId="12" fillId="0" borderId="2" xfId="4" applyNumberFormat="1" applyFont="1" applyBorder="1">
      <alignment vertical="center"/>
    </xf>
    <xf numFmtId="179" fontId="12" fillId="0" borderId="19" xfId="4" applyNumberFormat="1" applyFont="1" applyBorder="1">
      <alignment vertical="center"/>
    </xf>
    <xf numFmtId="179" fontId="0" fillId="0" borderId="10" xfId="4" applyNumberFormat="1" applyFont="1" applyBorder="1">
      <alignment vertical="center"/>
    </xf>
    <xf numFmtId="0" fontId="0" fillId="0" borderId="2" xfId="3" applyNumberFormat="1" applyFont="1" applyBorder="1">
      <alignment vertical="center"/>
    </xf>
    <xf numFmtId="0" fontId="0" fillId="0" borderId="2" xfId="3" applyNumberFormat="1" applyFont="1" applyFill="1" applyBorder="1" applyAlignment="1">
      <alignment horizontal="center" vertical="center"/>
    </xf>
    <xf numFmtId="38" fontId="0" fillId="0" borderId="0" xfId="5" applyFont="1">
      <alignment vertical="center"/>
    </xf>
    <xf numFmtId="38" fontId="14" fillId="4" borderId="2" xfId="5" applyFont="1" applyFill="1" applyBorder="1" applyAlignment="1">
      <alignment horizontal="center" vertical="center"/>
    </xf>
    <xf numFmtId="38" fontId="0" fillId="0" borderId="2" xfId="5" applyFont="1" applyBorder="1">
      <alignment vertical="center"/>
    </xf>
    <xf numFmtId="0" fontId="0" fillId="15" borderId="0" xfId="0" applyFill="1">
      <alignment vertical="center"/>
    </xf>
    <xf numFmtId="38" fontId="0" fillId="0" borderId="0" xfId="0" applyNumberFormat="1">
      <alignment vertical="center"/>
    </xf>
    <xf numFmtId="0" fontId="12" fillId="0" borderId="20" xfId="0" applyFont="1" applyBorder="1">
      <alignment vertical="center"/>
    </xf>
    <xf numFmtId="0" fontId="0" fillId="0" borderId="0" xfId="0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0" fillId="10" borderId="39" xfId="0" applyFill="1" applyBorder="1">
      <alignment vertical="center"/>
    </xf>
    <xf numFmtId="0" fontId="0" fillId="10" borderId="40" xfId="0" applyFill="1" applyBorder="1">
      <alignment vertical="center"/>
    </xf>
    <xf numFmtId="38" fontId="0" fillId="10" borderId="40" xfId="3" applyFont="1" applyFill="1" applyBorder="1">
      <alignment vertical="center"/>
    </xf>
    <xf numFmtId="0" fontId="21" fillId="11" borderId="41" xfId="0" applyFont="1" applyFill="1" applyBorder="1" applyAlignment="1">
      <alignment horizontal="center" vertical="center"/>
    </xf>
    <xf numFmtId="0" fontId="21" fillId="11" borderId="42" xfId="0" applyFont="1" applyFill="1" applyBorder="1" applyAlignment="1">
      <alignment horizontal="center" vertical="center"/>
    </xf>
    <xf numFmtId="0" fontId="0" fillId="10" borderId="41" xfId="0" applyFill="1" applyBorder="1">
      <alignment vertical="center"/>
    </xf>
    <xf numFmtId="0" fontId="0" fillId="10" borderId="42" xfId="0" applyFill="1" applyBorder="1">
      <alignment vertical="center"/>
    </xf>
    <xf numFmtId="38" fontId="0" fillId="10" borderId="42" xfId="3" applyFont="1" applyFill="1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38" fontId="0" fillId="0" borderId="42" xfId="3" applyFont="1" applyBorder="1">
      <alignment vertical="center"/>
    </xf>
    <xf numFmtId="183" fontId="0" fillId="10" borderId="42" xfId="0" applyNumberFormat="1" applyFill="1" applyBorder="1">
      <alignment vertical="center"/>
    </xf>
    <xf numFmtId="183" fontId="0" fillId="0" borderId="42" xfId="0" applyNumberFormat="1" applyBorder="1">
      <alignment vertical="center"/>
    </xf>
    <xf numFmtId="183" fontId="0" fillId="10" borderId="40" xfId="0" applyNumberForma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8" fontId="0" fillId="0" borderId="0" xfId="0" applyNumberFormat="1">
      <alignment vertical="center"/>
    </xf>
    <xf numFmtId="0" fontId="3" fillId="16" borderId="43" xfId="0" applyFont="1" applyFill="1" applyBorder="1" applyAlignment="1">
      <alignment horizontal="center" vertical="center"/>
    </xf>
    <xf numFmtId="178" fontId="21" fillId="16" borderId="43" xfId="0" applyNumberFormat="1" applyFont="1" applyFill="1" applyBorder="1" applyAlignment="1">
      <alignment horizontal="center" vertical="center"/>
    </xf>
    <xf numFmtId="0" fontId="21" fillId="16" borderId="42" xfId="0" applyFont="1" applyFill="1" applyBorder="1" applyAlignment="1">
      <alignment horizontal="center" vertical="center"/>
    </xf>
    <xf numFmtId="38" fontId="21" fillId="16" borderId="42" xfId="0" applyNumberFormat="1" applyFont="1" applyFill="1" applyBorder="1">
      <alignment vertical="center"/>
    </xf>
    <xf numFmtId="0" fontId="30" fillId="0" borderId="0" xfId="0" applyFont="1">
      <alignment vertical="center"/>
    </xf>
    <xf numFmtId="0" fontId="21" fillId="16" borderId="42" xfId="0" applyFont="1" applyFill="1" applyBorder="1">
      <alignment vertical="center"/>
    </xf>
    <xf numFmtId="178" fontId="21" fillId="17" borderId="0" xfId="0" applyNumberFormat="1" applyFont="1" applyFill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14" fillId="7" borderId="44" xfId="0" applyFont="1" applyFill="1" applyBorder="1" applyAlignment="1">
      <alignment horizontal="center" vertical="center"/>
    </xf>
    <xf numFmtId="14" fontId="14" fillId="7" borderId="44" xfId="0" applyNumberFormat="1" applyFont="1" applyFill="1" applyBorder="1" applyAlignment="1">
      <alignment horizontal="center" vertical="center"/>
    </xf>
    <xf numFmtId="38" fontId="14" fillId="7" borderId="44" xfId="5" applyFont="1" applyFill="1" applyBorder="1" applyAlignment="1">
      <alignment horizontal="right" vertical="center"/>
    </xf>
    <xf numFmtId="0" fontId="28" fillId="0" borderId="0" xfId="0" applyFont="1">
      <alignment vertical="center"/>
    </xf>
    <xf numFmtId="14" fontId="31" fillId="0" borderId="0" xfId="0" applyNumberFormat="1" applyFont="1">
      <alignment vertical="center"/>
    </xf>
    <xf numFmtId="38" fontId="31" fillId="0" borderId="0" xfId="5" applyFont="1">
      <alignment vertical="center"/>
    </xf>
    <xf numFmtId="0" fontId="31" fillId="0" borderId="0" xfId="0" applyFont="1" applyAlignment="1">
      <alignment horizontal="right" vertical="center"/>
    </xf>
    <xf numFmtId="0" fontId="32" fillId="0" borderId="0" xfId="0" applyFont="1">
      <alignment vertical="center"/>
    </xf>
    <xf numFmtId="0" fontId="31" fillId="0" borderId="0" xfId="0" applyFont="1">
      <alignment vertical="center"/>
    </xf>
    <xf numFmtId="0" fontId="14" fillId="7" borderId="0" xfId="0" applyFont="1" applyFill="1" applyAlignment="1">
      <alignment horizontal="center" vertical="center"/>
    </xf>
    <xf numFmtId="0" fontId="14" fillId="18" borderId="0" xfId="0" applyFont="1" applyFill="1" applyAlignment="1">
      <alignment horizontal="center" vertical="center"/>
    </xf>
    <xf numFmtId="0" fontId="12" fillId="0" borderId="10" xfId="4" applyNumberFormat="1" applyFont="1" applyBorder="1">
      <alignment vertical="center"/>
    </xf>
    <xf numFmtId="0" fontId="12" fillId="0" borderId="2" xfId="4" applyNumberFormat="1" applyFont="1" applyBorder="1">
      <alignment vertical="center"/>
    </xf>
    <xf numFmtId="0" fontId="12" fillId="0" borderId="19" xfId="4" applyNumberFormat="1" applyFont="1" applyBorder="1">
      <alignment vertical="center"/>
    </xf>
    <xf numFmtId="0" fontId="0" fillId="0" borderId="10" xfId="4" applyNumberFormat="1" applyFont="1" applyBorder="1">
      <alignment vertical="center"/>
    </xf>
    <xf numFmtId="0" fontId="33" fillId="0" borderId="0" xfId="0" applyFont="1">
      <alignment vertical="center"/>
    </xf>
    <xf numFmtId="38" fontId="0" fillId="0" borderId="10" xfId="5" applyFont="1" applyBorder="1">
      <alignment vertical="center"/>
    </xf>
    <xf numFmtId="38" fontId="0" fillId="0" borderId="29" xfId="5" applyFont="1" applyBorder="1">
      <alignment vertical="center"/>
    </xf>
    <xf numFmtId="38" fontId="0" fillId="0" borderId="7" xfId="5" applyFont="1" applyBorder="1">
      <alignment vertical="center"/>
    </xf>
    <xf numFmtId="38" fontId="0" fillId="0" borderId="19" xfId="5" applyFont="1" applyBorder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5" fillId="5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12" borderId="0" xfId="0" applyFont="1" applyFill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80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36" xfId="0" applyBorder="1" applyAlignment="1">
      <alignment horizontal="left" vertical="center" indent="1"/>
    </xf>
    <xf numFmtId="0" fontId="0" fillId="0" borderId="37" xfId="0" applyBorder="1" applyAlignment="1">
      <alignment horizontal="left" vertical="center" indent="1"/>
    </xf>
    <xf numFmtId="0" fontId="20" fillId="0" borderId="0" xfId="0" applyFont="1" applyAlignment="1">
      <alignment horizontal="center" vertical="center"/>
    </xf>
    <xf numFmtId="181" fontId="0" fillId="0" borderId="0" xfId="0" applyNumberFormat="1" applyAlignment="1">
      <alignment horizontal="right" vertical="center"/>
    </xf>
    <xf numFmtId="182" fontId="6" fillId="0" borderId="0" xfId="0" applyNumberFormat="1" applyFont="1" applyAlignment="1">
      <alignment horizontal="left" vertical="center"/>
    </xf>
  </cellXfs>
  <cellStyles count="6">
    <cellStyle name="パーセント 2" xfId="4" xr:uid="{00000000-0005-0000-0000-000000000000}"/>
    <cellStyle name="桁区切り" xfId="5" builtinId="6"/>
    <cellStyle name="桁区切り 2" xfId="3" xr:uid="{00000000-0005-0000-0000-000002000000}"/>
    <cellStyle name="見出し 4" xfId="1" builtinId="19"/>
    <cellStyle name="通貨 2" xfId="2" xr:uid="{00000000-0005-0000-0000-000004000000}"/>
    <cellStyle name="標準" xfId="0" builtinId="0"/>
  </cellStyles>
  <dxfs count="18">
    <dxf>
      <font>
        <color rgb="FF006100"/>
      </font>
      <fill>
        <patternFill>
          <bgColor rgb="FFC6EFCE"/>
        </patternFill>
      </fill>
    </dxf>
    <dxf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83" formatCode="0.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border outline="0">
        <right style="thin">
          <color theme="4" tint="0.39997558519241921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24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ごみ排出量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'16ごみ排出量-Ans'!$B$4</c:f>
              <c:strCache>
                <c:ptCount val="1"/>
                <c:pt idx="0">
                  <c:v>ごみ総排出量（万トン）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'16ごみ排出量-Ans'!$C$3:$L$3</c:f>
              <c:strCache>
                <c:ptCount val="10"/>
                <c:pt idx="0">
                  <c:v>H20</c:v>
                </c:pt>
                <c:pt idx="1">
                  <c:v>H21</c:v>
                </c:pt>
                <c:pt idx="2">
                  <c:v>H22</c:v>
                </c:pt>
                <c:pt idx="3">
                  <c:v>H23</c:v>
                </c:pt>
                <c:pt idx="4">
                  <c:v>H24</c:v>
                </c:pt>
                <c:pt idx="5">
                  <c:v>H25</c:v>
                </c:pt>
                <c:pt idx="6">
                  <c:v>H26</c:v>
                </c:pt>
                <c:pt idx="7">
                  <c:v>H27</c:v>
                </c:pt>
                <c:pt idx="8">
                  <c:v>H28</c:v>
                </c:pt>
                <c:pt idx="9">
                  <c:v>H29</c:v>
                </c:pt>
              </c:strCache>
            </c:strRef>
          </c:cat>
          <c:val>
            <c:numRef>
              <c:f>'16ごみ排出量-Ans'!$C$4:$L$4</c:f>
              <c:numCache>
                <c:formatCode>#,##0_);[Red]\(#,##0\)</c:formatCode>
                <c:ptCount val="10"/>
                <c:pt idx="0">
                  <c:v>4811</c:v>
                </c:pt>
                <c:pt idx="1">
                  <c:v>4625</c:v>
                </c:pt>
                <c:pt idx="2">
                  <c:v>4536</c:v>
                </c:pt>
                <c:pt idx="3">
                  <c:v>4543</c:v>
                </c:pt>
                <c:pt idx="4">
                  <c:v>4523</c:v>
                </c:pt>
                <c:pt idx="5">
                  <c:v>4487</c:v>
                </c:pt>
                <c:pt idx="6">
                  <c:v>4432</c:v>
                </c:pt>
                <c:pt idx="7">
                  <c:v>4398</c:v>
                </c:pt>
                <c:pt idx="8">
                  <c:v>4317</c:v>
                </c:pt>
                <c:pt idx="9">
                  <c:v>4289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6-44E3-A05F-860943E01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226768"/>
        <c:axId val="386684848"/>
      </c:barChart>
      <c:lineChart>
        <c:grouping val="standard"/>
        <c:varyColors val="0"/>
        <c:ser>
          <c:idx val="1"/>
          <c:order val="1"/>
          <c:tx>
            <c:strRef>
              <c:f>'16ごみ排出量-Ans'!$B$5</c:f>
              <c:strCache>
                <c:ptCount val="1"/>
                <c:pt idx="0">
                  <c:v>1日1人あたりの排出量（グラム）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'16ごみ排出量-Ans'!$C$3:$L$3</c:f>
              <c:strCache>
                <c:ptCount val="10"/>
                <c:pt idx="0">
                  <c:v>H20</c:v>
                </c:pt>
                <c:pt idx="1">
                  <c:v>H21</c:v>
                </c:pt>
                <c:pt idx="2">
                  <c:v>H22</c:v>
                </c:pt>
                <c:pt idx="3">
                  <c:v>H23</c:v>
                </c:pt>
                <c:pt idx="4">
                  <c:v>H24</c:v>
                </c:pt>
                <c:pt idx="5">
                  <c:v>H25</c:v>
                </c:pt>
                <c:pt idx="6">
                  <c:v>H26</c:v>
                </c:pt>
                <c:pt idx="7">
                  <c:v>H27</c:v>
                </c:pt>
                <c:pt idx="8">
                  <c:v>H28</c:v>
                </c:pt>
                <c:pt idx="9">
                  <c:v>H29</c:v>
                </c:pt>
              </c:strCache>
            </c:strRef>
          </c:cat>
          <c:val>
            <c:numRef>
              <c:f>'16ごみ排出量-Ans'!$C$5:$L$5</c:f>
              <c:numCache>
                <c:formatCode>#,##0_);[Red]\(#,##0\)</c:formatCode>
                <c:ptCount val="10"/>
                <c:pt idx="0">
                  <c:v>1033</c:v>
                </c:pt>
                <c:pt idx="1">
                  <c:v>994</c:v>
                </c:pt>
                <c:pt idx="2">
                  <c:v>976</c:v>
                </c:pt>
                <c:pt idx="3">
                  <c:v>976</c:v>
                </c:pt>
                <c:pt idx="4">
                  <c:v>979</c:v>
                </c:pt>
                <c:pt idx="5">
                  <c:v>972</c:v>
                </c:pt>
                <c:pt idx="6">
                  <c:v>963</c:v>
                </c:pt>
                <c:pt idx="7">
                  <c:v>954</c:v>
                </c:pt>
                <c:pt idx="8">
                  <c:v>942</c:v>
                </c:pt>
                <c:pt idx="9">
                  <c:v>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A6-44E3-A05F-860943E01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5988440"/>
        <c:axId val="385207840"/>
      </c:lineChart>
      <c:catAx>
        <c:axId val="33822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684848"/>
        <c:crosses val="autoZero"/>
        <c:auto val="1"/>
        <c:lblAlgn val="ctr"/>
        <c:lblOffset val="100"/>
        <c:noMultiLvlLbl val="0"/>
      </c:catAx>
      <c:valAx>
        <c:axId val="386684848"/>
        <c:scaling>
          <c:orientation val="minMax"/>
          <c:max val="5000"/>
          <c:min val="400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万トン</a:t>
                </a:r>
              </a:p>
            </c:rich>
          </c:tx>
          <c:layout>
            <c:manualLayout>
              <c:xMode val="edge"/>
              <c:yMode val="edge"/>
              <c:x val="1.9954648526077097E-2"/>
              <c:y val="6.805914260717410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8226768"/>
        <c:crosses val="autoZero"/>
        <c:crossBetween val="between"/>
        <c:majorUnit val="100"/>
      </c:valAx>
      <c:valAx>
        <c:axId val="385207840"/>
        <c:scaling>
          <c:orientation val="minMax"/>
          <c:max val="1200"/>
          <c:min val="300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グラム</a:t>
                </a:r>
              </a:p>
            </c:rich>
          </c:tx>
          <c:layout>
            <c:manualLayout>
              <c:xMode val="edge"/>
              <c:yMode val="edge"/>
              <c:x val="0.90929705215419498"/>
              <c:y val="7.69480314960629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5988440"/>
        <c:crosses val="max"/>
        <c:crossBetween val="between"/>
        <c:majorUnit val="100"/>
      </c:valAx>
      <c:catAx>
        <c:axId val="385988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85207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開催地別セミナー売上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'18売上表-Ans1'!$B$8</c:f>
              <c:strCache>
                <c:ptCount val="1"/>
                <c:pt idx="0">
                  <c:v>神戸校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'18売上表-Ans1'!$C$3:$N$3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'18売上表-Ans1'!$C$8:$N$8</c:f>
              <c:numCache>
                <c:formatCode>#,##0_);[Red]\(#,##0\)</c:formatCode>
                <c:ptCount val="12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  <c:pt idx="6">
                  <c:v>3300</c:v>
                </c:pt>
                <c:pt idx="7">
                  <c:v>4400</c:v>
                </c:pt>
                <c:pt idx="8">
                  <c:v>3300</c:v>
                </c:pt>
                <c:pt idx="9">
                  <c:v>3300</c:v>
                </c:pt>
                <c:pt idx="10">
                  <c:v>3600</c:v>
                </c:pt>
                <c:pt idx="11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10-4057-A997-FE8D2C1F8F68}"/>
            </c:ext>
          </c:extLst>
        </c:ser>
        <c:ser>
          <c:idx val="3"/>
          <c:order val="1"/>
          <c:tx>
            <c:strRef>
              <c:f>'18売上表-Ans1'!$B$7</c:f>
              <c:strCache>
                <c:ptCount val="1"/>
                <c:pt idx="0">
                  <c:v>なんば校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'18売上表-Ans1'!$C$3:$N$3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'18売上表-Ans1'!$C$7:$N$7</c:f>
              <c:numCache>
                <c:formatCode>#,##0_);[Red]\(#,##0\)</c:formatCode>
                <c:ptCount val="12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  <c:pt idx="6">
                  <c:v>2000</c:v>
                </c:pt>
                <c:pt idx="7">
                  <c:v>3300</c:v>
                </c:pt>
                <c:pt idx="8">
                  <c:v>4500</c:v>
                </c:pt>
                <c:pt idx="9">
                  <c:v>3500</c:v>
                </c:pt>
                <c:pt idx="10">
                  <c:v>4400</c:v>
                </c:pt>
                <c:pt idx="11">
                  <c:v>6600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10-4057-A997-FE8D2C1F8F68}"/>
            </c:ext>
          </c:extLst>
        </c:ser>
        <c:ser>
          <c:idx val="2"/>
          <c:order val="2"/>
          <c:tx>
            <c:strRef>
              <c:f>'18売上表-Ans1'!$B$6</c:f>
              <c:strCache>
                <c:ptCount val="1"/>
                <c:pt idx="0">
                  <c:v>名古屋校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'18売上表-Ans1'!$C$3:$N$3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'18売上表-Ans1'!$C$6:$N$6</c:f>
              <c:numCache>
                <c:formatCode>#,##0_);[Red]\(#,##0\)</c:formatCode>
                <c:ptCount val="12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  <c:pt idx="6">
                  <c:v>2500</c:v>
                </c:pt>
                <c:pt idx="7">
                  <c:v>2500</c:v>
                </c:pt>
                <c:pt idx="8">
                  <c:v>4500</c:v>
                </c:pt>
                <c:pt idx="9">
                  <c:v>2500</c:v>
                </c:pt>
                <c:pt idx="10">
                  <c:v>3300</c:v>
                </c:pt>
                <c:pt idx="11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10-4057-A997-FE8D2C1F8F68}"/>
            </c:ext>
          </c:extLst>
        </c:ser>
        <c:ser>
          <c:idx val="1"/>
          <c:order val="3"/>
          <c:tx>
            <c:strRef>
              <c:f>'18売上表-Ans1'!$B$5</c:f>
              <c:strCache>
                <c:ptCount val="1"/>
                <c:pt idx="0">
                  <c:v>横浜校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'18売上表-Ans1'!$C$3:$N$3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'18売上表-Ans1'!$C$5:$N$5</c:f>
              <c:numCache>
                <c:formatCode>#,##0_);[Red]\(#,##0\)</c:formatCode>
                <c:ptCount val="12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2000</c:v>
                </c:pt>
                <c:pt idx="6">
                  <c:v>3000</c:v>
                </c:pt>
                <c:pt idx="7">
                  <c:v>4500</c:v>
                </c:pt>
                <c:pt idx="8">
                  <c:v>2200</c:v>
                </c:pt>
                <c:pt idx="9">
                  <c:v>4400</c:v>
                </c:pt>
                <c:pt idx="10">
                  <c:v>6500</c:v>
                </c:pt>
                <c:pt idx="11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10-4057-A997-FE8D2C1F8F68}"/>
            </c:ext>
          </c:extLst>
        </c:ser>
        <c:ser>
          <c:idx val="0"/>
          <c:order val="4"/>
          <c:tx>
            <c:strRef>
              <c:f>'18売上表-Ans1'!$B$4</c:f>
              <c:strCache>
                <c:ptCount val="1"/>
                <c:pt idx="0">
                  <c:v>新宿校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'18売上表-Ans1'!$C$3:$N$3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'18売上表-Ans1'!$C$4:$N$4</c:f>
              <c:numCache>
                <c:formatCode>#,##0_);[Red]\(#,##0\)</c:formatCode>
                <c:ptCount val="12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  <c:pt idx="6">
                  <c:v>5400</c:v>
                </c:pt>
                <c:pt idx="7">
                  <c:v>5800</c:v>
                </c:pt>
                <c:pt idx="8">
                  <c:v>7000</c:v>
                </c:pt>
                <c:pt idx="9">
                  <c:v>6000</c:v>
                </c:pt>
                <c:pt idx="10">
                  <c:v>5000</c:v>
                </c:pt>
                <c:pt idx="11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10-4057-A997-FE8D2C1F8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583920"/>
        <c:axId val="387362384"/>
      </c:barChart>
      <c:catAx>
        <c:axId val="38558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7362384"/>
        <c:crosses val="autoZero"/>
        <c:auto val="1"/>
        <c:lblAlgn val="ctr"/>
        <c:lblOffset val="100"/>
        <c:noMultiLvlLbl val="0"/>
      </c:catAx>
      <c:valAx>
        <c:axId val="38736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1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売上金額（千円）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1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5583920"/>
        <c:crosses val="autoZero"/>
        <c:crossBetween val="between"/>
        <c:majorUnit val="2000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店舗別売上高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753175853018372"/>
          <c:y val="0.19302222222222223"/>
          <c:w val="0.87151586051743535"/>
          <c:h val="0.584073840769903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'20売上集計-Ans'!$B$6</c:f>
              <c:strCache>
                <c:ptCount val="1"/>
                <c:pt idx="0">
                  <c:v>みかん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'20売上集計-Ans'!$C$5:$F$5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'20売上集計-Ans'!$C$6:$F$6</c:f>
              <c:numCache>
                <c:formatCode>#,##0_);[Red]\(#,##0\)</c:formatCode>
                <c:ptCount val="4"/>
                <c:pt idx="0">
                  <c:v>319000</c:v>
                </c:pt>
                <c:pt idx="1">
                  <c:v>296400</c:v>
                </c:pt>
                <c:pt idx="2">
                  <c:v>312400</c:v>
                </c:pt>
                <c:pt idx="3">
                  <c:v>147200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AB-46D6-9F61-6D47A3335022}"/>
            </c:ext>
          </c:extLst>
        </c:ser>
        <c:ser>
          <c:idx val="1"/>
          <c:order val="1"/>
          <c:tx>
            <c:strRef>
              <c:f>'20売上集計-Ans'!$B$7</c:f>
              <c:strCache>
                <c:ptCount val="1"/>
                <c:pt idx="0">
                  <c:v>りんご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'20売上集計-Ans'!$C$5:$F$5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'20売上集計-Ans'!$C$7:$F$7</c:f>
              <c:numCache>
                <c:formatCode>#,##0_);[Red]\(#,##0\)</c:formatCode>
                <c:ptCount val="4"/>
                <c:pt idx="0">
                  <c:v>195500</c:v>
                </c:pt>
                <c:pt idx="1">
                  <c:v>212500</c:v>
                </c:pt>
                <c:pt idx="2">
                  <c:v>217800</c:v>
                </c:pt>
                <c:pt idx="3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AB-46D6-9F61-6D47A3335022}"/>
            </c:ext>
          </c:extLst>
        </c:ser>
        <c:ser>
          <c:idx val="2"/>
          <c:order val="2"/>
          <c:tx>
            <c:strRef>
              <c:f>'20売上集計-Ans'!$B$8</c:f>
              <c:strCache>
                <c:ptCount val="1"/>
                <c:pt idx="0">
                  <c:v>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'20売上集計-Ans'!$C$5:$F$5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'20売上集計-Ans'!$C$8:$F$8</c:f>
              <c:numCache>
                <c:formatCode>#,##0_);[Red]\(#,##0\)</c:formatCode>
                <c:ptCount val="4"/>
                <c:pt idx="0">
                  <c:v>115000</c:v>
                </c:pt>
                <c:pt idx="1">
                  <c:v>95400</c:v>
                </c:pt>
                <c:pt idx="2">
                  <c:v>86000</c:v>
                </c:pt>
                <c:pt idx="3">
                  <c:v>54900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AB-46D6-9F61-6D47A3335022}"/>
            </c:ext>
          </c:extLst>
        </c:ser>
        <c:ser>
          <c:idx val="3"/>
          <c:order val="3"/>
          <c:tx>
            <c:strRef>
              <c:f>'20売上集計-Ans'!$B$9</c:f>
              <c:strCache>
                <c:ptCount val="1"/>
                <c:pt idx="0">
                  <c:v>ぶどう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'20売上集計-Ans'!$C$5:$F$5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'20売上集計-Ans'!$C$9:$F$9</c:f>
              <c:numCache>
                <c:formatCode>#,##0_);[Red]\(#,##0\)</c:formatCode>
                <c:ptCount val="4"/>
                <c:pt idx="0">
                  <c:v>87000</c:v>
                </c:pt>
                <c:pt idx="1">
                  <c:v>95000</c:v>
                </c:pt>
                <c:pt idx="2">
                  <c:v>78900</c:v>
                </c:pt>
                <c:pt idx="3">
                  <c:v>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AB-46D6-9F61-6D47A3335022}"/>
            </c:ext>
          </c:extLst>
        </c:ser>
        <c:ser>
          <c:idx val="4"/>
          <c:order val="4"/>
          <c:tx>
            <c:strRef>
              <c:f>'20売上集計-Ans'!$B$10</c:f>
              <c:strCache>
                <c:ptCount val="1"/>
                <c:pt idx="0">
                  <c:v>柿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'20売上集計-Ans'!$C$5:$F$5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'20売上集計-Ans'!$C$10:$F$10</c:f>
              <c:numCache>
                <c:formatCode>#,##0_);[Red]\(#,##0\)</c:formatCode>
                <c:ptCount val="4"/>
                <c:pt idx="0">
                  <c:v>64000</c:v>
                </c:pt>
                <c:pt idx="1">
                  <c:v>59800</c:v>
                </c:pt>
                <c:pt idx="2">
                  <c:v>32800</c:v>
                </c:pt>
                <c:pt idx="3">
                  <c:v>43000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AB-46D6-9F61-6D47A3335022}"/>
            </c:ext>
          </c:extLst>
        </c:ser>
        <c:ser>
          <c:idx val="5"/>
          <c:order val="5"/>
          <c:tx>
            <c:strRef>
              <c:f>'20売上集計-Ans'!$B$11</c:f>
              <c:strCache>
                <c:ptCount val="1"/>
                <c:pt idx="0">
                  <c:v>洋梨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'20売上集計-Ans'!$C$5:$F$5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'20売上集計-Ans'!$C$11:$F$11</c:f>
              <c:numCache>
                <c:formatCode>#,##0_);[Red]\(#,##0\)</c:formatCode>
                <c:ptCount val="4"/>
                <c:pt idx="0">
                  <c:v>54000</c:v>
                </c:pt>
                <c:pt idx="1">
                  <c:v>45000</c:v>
                </c:pt>
                <c:pt idx="2">
                  <c:v>42500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AB-46D6-9F61-6D47A3335022}"/>
            </c:ext>
          </c:extLst>
        </c:ser>
        <c:ser>
          <c:idx val="6"/>
          <c:order val="6"/>
          <c:tx>
            <c:strRef>
              <c:f>'20売上集計-Ans'!$B$12</c:f>
              <c:strCache>
                <c:ptCount val="1"/>
                <c:pt idx="0">
                  <c:v>キウイ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'20売上集計-Ans'!$C$5:$F$5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'20売上集計-Ans'!$C$12:$F$12</c:f>
              <c:numCache>
                <c:formatCode>#,##0_);[Red]\(#,##0\)</c:formatCode>
                <c:ptCount val="4"/>
                <c:pt idx="0">
                  <c:v>32000</c:v>
                </c:pt>
                <c:pt idx="1">
                  <c:v>29500</c:v>
                </c:pt>
                <c:pt idx="2">
                  <c:v>22800</c:v>
                </c:pt>
                <c:pt idx="3">
                  <c:v>35300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8AB-46D6-9F61-6D47A3335022}"/>
            </c:ext>
          </c:extLst>
        </c:ser>
        <c:ser>
          <c:idx val="7"/>
          <c:order val="7"/>
          <c:tx>
            <c:strRef>
              <c:f>'20売上集計-Ans'!$B$13</c:f>
              <c:strCache>
                <c:ptCount val="1"/>
                <c:pt idx="0">
                  <c:v>いちじく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'20売上集計-Ans'!$C$5:$F$5</c:f>
              <c:strCache>
                <c:ptCount val="4"/>
                <c:pt idx="0">
                  <c:v>銀座店</c:v>
                </c:pt>
                <c:pt idx="1">
                  <c:v>目黒店</c:v>
                </c:pt>
                <c:pt idx="2">
                  <c:v>代官山店</c:v>
                </c:pt>
                <c:pt idx="3">
                  <c:v>渋谷店</c:v>
                </c:pt>
              </c:strCache>
            </c:strRef>
          </c:cat>
          <c:val>
            <c:numRef>
              <c:f>'20売上集計-Ans'!$C$13:$F$13</c:f>
              <c:numCache>
                <c:formatCode>#,##0_);[Red]\(#,##0\)</c:formatCode>
                <c:ptCount val="4"/>
                <c:pt idx="0">
                  <c:v>32500</c:v>
                </c:pt>
                <c:pt idx="1">
                  <c:v>29800</c:v>
                </c:pt>
                <c:pt idx="2">
                  <c:v>19700</c:v>
                </c:pt>
                <c:pt idx="3">
                  <c:v>22000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AB-46D6-9F61-6D47A3335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6536408"/>
        <c:axId val="386536792"/>
      </c:barChart>
      <c:catAx>
        <c:axId val="386536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536792"/>
        <c:crosses val="autoZero"/>
        <c:auto val="1"/>
        <c:lblAlgn val="ctr"/>
        <c:lblOffset val="100"/>
        <c:noMultiLvlLbl val="0"/>
      </c:catAx>
      <c:valAx>
        <c:axId val="386536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単位：円</a:t>
                </a:r>
              </a:p>
            </c:rich>
          </c:tx>
          <c:layout>
            <c:manualLayout>
              <c:xMode val="edge"/>
              <c:yMode val="edge"/>
              <c:x val="4.9523809523809526E-2"/>
              <c:y val="7.17256342957130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536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 codeName="グラフ11">
    <tabColor theme="5" tint="0.59999389629810485"/>
  </sheetPr>
  <sheetViews>
    <sheetView zoomScale="11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12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3FFFEF8-B4D4-4C7B-9A62-13B081E686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41</xdr:row>
      <xdr:rowOff>0</xdr:rowOff>
    </xdr:from>
    <xdr:to>
      <xdr:col>7</xdr:col>
      <xdr:colOff>657225</xdr:colOff>
      <xdr:row>63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867900"/>
          <a:ext cx="6210300" cy="531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F437DC8-40EB-5413-03B2-5CB5C7113FD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グラフ 1" descr="フルーツ別売上高">
          <a:extLst>
            <a:ext uri="{FF2B5EF4-FFF2-40B4-BE49-F238E27FC236}">
              <a16:creationId xmlns:a16="http://schemas.microsoft.com/office/drawing/2014/main" id="{8CF9DABB-7013-4B81-AD2D-8D993FAE3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AMAZAKI" refreshedDate="45234.903667361112" createdVersion="5" refreshedVersion="5" minRefreshableVersion="3" recordCount="25" xr:uid="{00000000-000A-0000-FFFF-FFFF00000000}">
  <cacheSource type="worksheet">
    <worksheetSource name="テーブル2"/>
  </cacheSource>
  <cacheFields count="13">
    <cacheField name="NO." numFmtId="0">
      <sharedItems/>
    </cacheField>
    <cacheField name="部署" numFmtId="0">
      <sharedItems count="5">
        <s v="営業1課"/>
        <s v="営業2課"/>
        <s v="営業3課"/>
        <s v="営業4課"/>
        <s v="営業5課"/>
      </sharedItems>
    </cacheField>
    <cacheField name="氏名" numFmtId="0">
      <sharedItems/>
    </cacheField>
    <cacheField name="売上目標" numFmtId="38">
      <sharedItems containsSemiMixedTypes="0" containsString="0" containsNumber="1" containsInteger="1" minValue="1200" maxValue="3200"/>
    </cacheField>
    <cacheField name="4月" numFmtId="38">
      <sharedItems containsSemiMixedTypes="0" containsString="0" containsNumber="1" containsInteger="1" minValue="175" maxValue="670"/>
    </cacheField>
    <cacheField name="5月" numFmtId="38">
      <sharedItems containsSemiMixedTypes="0" containsString="0" containsNumber="1" containsInteger="1" minValue="135" maxValue="570"/>
    </cacheField>
    <cacheField name="6月" numFmtId="38">
      <sharedItems containsSemiMixedTypes="0" containsString="0" containsNumber="1" containsInteger="1" minValue="165" maxValue="810"/>
    </cacheField>
    <cacheField name="7月" numFmtId="38">
      <sharedItems containsSemiMixedTypes="0" containsString="0" containsNumber="1" containsInteger="1" minValue="156" maxValue="645"/>
    </cacheField>
    <cacheField name="8月" numFmtId="38">
      <sharedItems containsSemiMixedTypes="0" containsString="0" containsNumber="1" containsInteger="1" minValue="187" maxValue="589"/>
    </cacheField>
    <cacheField name="9月" numFmtId="38">
      <sharedItems containsSemiMixedTypes="0" containsString="0" containsNumber="1" containsInteger="1" minValue="135" maxValue="985"/>
    </cacheField>
    <cacheField name="実績計" numFmtId="38">
      <sharedItems containsSemiMixedTypes="0" containsString="0" containsNumber="1" containsInteger="1" minValue="1323" maxValue="3077"/>
    </cacheField>
    <cacheField name="売上推移" numFmtId="38">
      <sharedItems containsNonDate="0" containsString="0" containsBlank="1"/>
    </cacheField>
    <cacheField name="達成率（%）" numFmtId="183">
      <sharedItems containsSemiMixedTypes="0" containsString="0" containsNumber="1" minValue="73.7" maxValue="114.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AMAZAKI" refreshedDate="45234.906621527778" createdVersion="5" refreshedVersion="5" minRefreshableVersion="3" recordCount="88" xr:uid="{00000000-000A-0000-FFFF-FFFF01000000}">
  <cacheSource type="worksheet">
    <worksheetSource ref="B3:H91" sheet="19第4四半期"/>
  </cacheSource>
  <cacheFields count="7">
    <cacheField name="売上日" numFmtId="178">
      <sharedItems containsSemiMixedTypes="0" containsNonDate="0" containsDate="1" containsString="0" minDate="2020-01-01T00:00:00" maxDate="2020-03-31T00:00:00" count="54">
        <d v="2020-01-01T00:00:00"/>
        <d v="2020-01-04T00:00:00"/>
        <d v="2020-01-05T00:00:00"/>
        <d v="2020-01-06T00:00:00"/>
        <d v="2020-01-07T00:00:00"/>
        <d v="2020-01-08T00:00:00"/>
        <d v="2020-01-11T00:00:00"/>
        <d v="2020-01-12T00:00:00"/>
        <d v="2020-01-13T00:00:00"/>
        <d v="2020-01-14T00:00:00"/>
        <d v="2020-01-15T00:00:00"/>
        <d v="2020-01-18T00:00:00"/>
        <d v="2020-01-19T00:00:00"/>
        <d v="2020-01-21T00:00:00"/>
        <d v="2020-01-22T00:00:00"/>
        <d v="2020-01-25T00:00:00"/>
        <d v="2020-01-26T00:00:00"/>
        <d v="2020-01-27T00:00:00"/>
        <d v="2020-01-28T00:00:00"/>
        <d v="2020-02-02T00:00:00"/>
        <d v="2020-02-06T00:00:00"/>
        <d v="2020-02-09T00:00:00"/>
        <d v="2020-02-10T00:00:00"/>
        <d v="2020-02-12T00:00:00"/>
        <d v="2020-02-13T00:00:00"/>
        <d v="2020-02-16T00:00:00"/>
        <d v="2020-02-17T00:00:00"/>
        <d v="2020-02-18T00:00:00"/>
        <d v="2020-02-20T00:00:00"/>
        <d v="2020-02-23T00:00:00"/>
        <d v="2020-02-24T00:00:00"/>
        <d v="2020-02-25T00:00:00"/>
        <d v="2020-02-27T00:00:00"/>
        <d v="2020-02-28T00:00:00"/>
        <d v="2020-03-01T00:00:00"/>
        <d v="2020-03-02T00:00:00"/>
        <d v="2020-03-03T00:00:00"/>
        <d v="2020-03-06T00:00:00"/>
        <d v="2020-03-07T00:00:00"/>
        <d v="2020-03-08T00:00:00"/>
        <d v="2020-03-10T00:00:00"/>
        <d v="2020-03-13T00:00:00"/>
        <d v="2020-03-14T00:00:00"/>
        <d v="2020-03-15T00:00:00"/>
        <d v="2020-03-16T00:00:00"/>
        <d v="2020-03-17T00:00:00"/>
        <d v="2020-03-20T00:00:00"/>
        <d v="2020-03-21T00:00:00"/>
        <d v="2020-03-22T00:00:00"/>
        <d v="2020-03-24T00:00:00"/>
        <d v="2020-03-27T00:00:00"/>
        <d v="2020-03-28T00:00:00"/>
        <d v="2020-03-29T00:00:00"/>
        <d v="2020-03-30T00:00:00"/>
      </sharedItems>
      <fieldGroup base="0">
        <rangePr groupBy="months" startDate="2020-01-01T00:00:00" endDate="2020-03-31T00:00:00"/>
        <groupItems count="14">
          <s v="&lt;2020/1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0/3/31"/>
        </groupItems>
      </fieldGroup>
    </cacheField>
    <cacheField name="販売店" numFmtId="0">
      <sharedItems/>
    </cacheField>
    <cacheField name="担当者" numFmtId="0">
      <sharedItems count="9">
        <s v="山田 修"/>
        <s v="松本 慶"/>
        <s v="佐藤 隆志"/>
        <s v="松岡 圭三"/>
        <s v="村上 孝雄"/>
        <s v="山本 正道"/>
        <s v="新見 智子"/>
        <s v="斉藤 剛"/>
        <s v="中野 由香里"/>
      </sharedItems>
    </cacheField>
    <cacheField name="機種コード" numFmtId="0">
      <sharedItems/>
    </cacheField>
    <cacheField name="販売単価" numFmtId="6">
      <sharedItems containsSemiMixedTypes="0" containsString="0" containsNumber="1" containsInteger="1" minValue="7500" maxValue="24500"/>
    </cacheField>
    <cacheField name="数量" numFmtId="0">
      <sharedItems containsSemiMixedTypes="0" containsString="0" containsNumber="1" containsInteger="1" minValue="6" maxValue="25"/>
    </cacheField>
    <cacheField name="売上額" numFmtId="6">
      <sharedItems containsSemiMixedTypes="0" containsString="0" containsNumber="1" containsInteger="1" minValue="52500" maxValue="539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s v="2020Y04"/>
    <x v="0"/>
    <s v="梅原　康弘"/>
    <n v="2050"/>
    <n v="265"/>
    <n v="456"/>
    <n v="378"/>
    <n v="321"/>
    <n v="389"/>
    <n v="189"/>
    <n v="1998"/>
    <m/>
    <n v="97.4"/>
  </r>
  <r>
    <s v="2020Y08"/>
    <x v="0"/>
    <s v="衣川　新次"/>
    <n v="3200"/>
    <n v="306"/>
    <n v="320"/>
    <n v="810"/>
    <n v="560"/>
    <n v="320"/>
    <n v="420"/>
    <n v="2736"/>
    <m/>
    <n v="85.5"/>
  </r>
  <r>
    <s v="2020Y10"/>
    <x v="0"/>
    <s v="黒瀬　直之"/>
    <n v="1800"/>
    <n v="216"/>
    <n v="298"/>
    <n v="346"/>
    <n v="429"/>
    <n v="310"/>
    <n v="215"/>
    <n v="1814"/>
    <m/>
    <n v="100.7"/>
  </r>
  <r>
    <s v="2020Y12"/>
    <x v="0"/>
    <s v="高橋　行雄"/>
    <n v="2300"/>
    <n v="265"/>
    <n v="389"/>
    <n v="289"/>
    <n v="378"/>
    <n v="369"/>
    <n v="498"/>
    <n v="2188"/>
    <m/>
    <n v="95.1"/>
  </r>
  <r>
    <s v="2020Y01"/>
    <x v="1"/>
    <s v="足立　賢介"/>
    <n v="2700"/>
    <n v="459"/>
    <n v="346"/>
    <n v="434"/>
    <n v="225"/>
    <n v="321"/>
    <n v="326"/>
    <n v="2111"/>
    <m/>
    <n v="78.099999999999994"/>
  </r>
  <r>
    <s v="2020Y02"/>
    <x v="1"/>
    <s v="伊田　貴志"/>
    <n v="2500"/>
    <n v="546"/>
    <n v="387"/>
    <n v="289"/>
    <n v="415"/>
    <n v="589"/>
    <n v="395"/>
    <n v="2621"/>
    <m/>
    <n v="104.8"/>
  </r>
  <r>
    <s v="2020Y05"/>
    <x v="1"/>
    <s v="大谷　晴香"/>
    <n v="2450"/>
    <n v="276"/>
    <n v="356"/>
    <n v="275"/>
    <n v="187"/>
    <n v="378"/>
    <n v="798"/>
    <n v="2270"/>
    <m/>
    <n v="92.6"/>
  </r>
  <r>
    <s v="2020Y09"/>
    <x v="1"/>
    <s v="久保　義郎"/>
    <n v="2100"/>
    <n v="279"/>
    <n v="368"/>
    <n v="226"/>
    <n v="389"/>
    <n v="345"/>
    <n v="398"/>
    <n v="2005"/>
    <m/>
    <n v="95.4"/>
  </r>
  <r>
    <s v="2020Y13"/>
    <x v="1"/>
    <s v="谷垣　昌也"/>
    <n v="2100"/>
    <n v="245"/>
    <n v="241"/>
    <n v="265"/>
    <n v="356"/>
    <n v="365"/>
    <n v="298"/>
    <n v="1770"/>
    <m/>
    <n v="84.2"/>
  </r>
  <r>
    <s v="2020Y18"/>
    <x v="1"/>
    <s v="野口　尚行"/>
    <n v="1980"/>
    <n v="543"/>
    <n v="135"/>
    <n v="165"/>
    <n v="156"/>
    <n v="216"/>
    <n v="245"/>
    <n v="1460"/>
    <m/>
    <n v="73.7"/>
  </r>
  <r>
    <s v="2020Y25"/>
    <x v="1"/>
    <s v="渡辺　剛志"/>
    <n v="1640"/>
    <n v="356"/>
    <n v="246"/>
    <n v="185"/>
    <n v="473"/>
    <n v="324"/>
    <n v="165"/>
    <n v="1749"/>
    <m/>
    <n v="106.6"/>
  </r>
  <r>
    <s v="2020Y03"/>
    <x v="2"/>
    <s v="岩瀬　夏喜"/>
    <n v="1900"/>
    <n v="201"/>
    <n v="356"/>
    <n v="356"/>
    <n v="425"/>
    <n v="523"/>
    <n v="135"/>
    <n v="1996"/>
    <m/>
    <n v="105"/>
  </r>
  <r>
    <s v="2020Y07"/>
    <x v="2"/>
    <s v="梶村　元"/>
    <n v="1680"/>
    <n v="245"/>
    <n v="312"/>
    <n v="289"/>
    <n v="198"/>
    <n v="187"/>
    <n v="389"/>
    <n v="1620"/>
    <m/>
    <n v="96.4"/>
  </r>
  <r>
    <s v="2020Y14"/>
    <x v="2"/>
    <s v="谷口　直子"/>
    <n v="1750"/>
    <n v="189"/>
    <n v="234"/>
    <n v="308"/>
    <n v="186"/>
    <n v="365"/>
    <n v="278"/>
    <n v="1560"/>
    <m/>
    <n v="89.1"/>
  </r>
  <r>
    <s v="2020Y15"/>
    <x v="2"/>
    <s v="辻　海晴"/>
    <n v="1780"/>
    <n v="245"/>
    <n v="206"/>
    <n v="226"/>
    <n v="192"/>
    <n v="189"/>
    <n v="265"/>
    <n v="1323"/>
    <m/>
    <n v="74.3"/>
  </r>
  <r>
    <s v="2020Y24"/>
    <x v="2"/>
    <s v="矢野　荘介"/>
    <n v="2500"/>
    <n v="184"/>
    <n v="268"/>
    <n v="278"/>
    <n v="268"/>
    <n v="432"/>
    <n v="985"/>
    <n v="2415"/>
    <m/>
    <n v="96.6"/>
  </r>
  <r>
    <s v="2020Y06"/>
    <x v="3"/>
    <s v="奥村　彰"/>
    <n v="2850"/>
    <n v="175"/>
    <n v="278"/>
    <n v="564"/>
    <n v="645"/>
    <n v="487"/>
    <n v="378"/>
    <n v="2527"/>
    <m/>
    <n v="88.6"/>
  </r>
  <r>
    <s v="2020Y11"/>
    <x v="3"/>
    <s v="小西　祐輝"/>
    <n v="2500"/>
    <n v="354"/>
    <n v="465"/>
    <n v="287"/>
    <n v="284"/>
    <n v="303"/>
    <n v="245"/>
    <n v="1938"/>
    <m/>
    <n v="77.5"/>
  </r>
  <r>
    <s v="2020Y17"/>
    <x v="3"/>
    <s v="中村　晶子"/>
    <n v="1200"/>
    <n v="187"/>
    <n v="187"/>
    <n v="287"/>
    <n v="187"/>
    <n v="203"/>
    <n v="326"/>
    <n v="1377"/>
    <m/>
    <n v="114.7"/>
  </r>
  <r>
    <s v="2020Y21"/>
    <x v="3"/>
    <s v="松井　美鈴"/>
    <n v="1980"/>
    <n v="323"/>
    <n v="378"/>
    <n v="365"/>
    <n v="284"/>
    <n v="236"/>
    <n v="278"/>
    <n v="1864"/>
    <m/>
    <n v="94.1"/>
  </r>
  <r>
    <s v="2020Y22"/>
    <x v="3"/>
    <s v="宮前　涼子"/>
    <n v="2540"/>
    <n v="287"/>
    <n v="365"/>
    <n v="178"/>
    <n v="305"/>
    <n v="206"/>
    <n v="546"/>
    <n v="1887"/>
    <m/>
    <n v="74.2"/>
  </r>
  <r>
    <s v="2020Y16"/>
    <x v="4"/>
    <s v="戸川　敦司"/>
    <n v="3000"/>
    <n v="670"/>
    <n v="570"/>
    <n v="730"/>
    <n v="420"/>
    <n v="398"/>
    <n v="289"/>
    <n v="3077"/>
    <m/>
    <n v="102.5"/>
  </r>
  <r>
    <s v="2020Y19"/>
    <x v="4"/>
    <s v="広川　尚樹"/>
    <n v="1850"/>
    <n v="348"/>
    <n v="261"/>
    <n v="456"/>
    <n v="349"/>
    <n v="326"/>
    <n v="156"/>
    <n v="1896"/>
    <m/>
    <n v="102.4"/>
  </r>
  <r>
    <s v="2020Y20"/>
    <x v="4"/>
    <s v="堀　愛美"/>
    <n v="2000"/>
    <n v="356"/>
    <n v="259"/>
    <n v="238"/>
    <n v="206"/>
    <n v="325"/>
    <n v="275"/>
    <n v="1659"/>
    <m/>
    <n v="82.9"/>
  </r>
  <r>
    <s v="2020Y23"/>
    <x v="4"/>
    <s v="矢口　美菜"/>
    <n v="1760"/>
    <n v="302"/>
    <n v="203"/>
    <n v="178"/>
    <n v="256"/>
    <n v="238"/>
    <n v="268"/>
    <n v="1445"/>
    <m/>
    <n v="82.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8">
  <r>
    <x v="0"/>
    <s v="渋谷"/>
    <x v="0"/>
    <s v="F505H"/>
    <n v="24500"/>
    <n v="7"/>
    <n v="171500"/>
  </r>
  <r>
    <x v="1"/>
    <s v="秋葉原"/>
    <x v="1"/>
    <s v="F505Z"/>
    <n v="18900"/>
    <n v="25"/>
    <n v="472500"/>
  </r>
  <r>
    <x v="1"/>
    <s v="渋谷"/>
    <x v="2"/>
    <s v="F203H"/>
    <n v="12300"/>
    <n v="15"/>
    <n v="184500"/>
  </r>
  <r>
    <x v="2"/>
    <s v="渋谷"/>
    <x v="2"/>
    <s v="F861Z"/>
    <n v="9800"/>
    <n v="10"/>
    <n v="98000"/>
  </r>
  <r>
    <x v="2"/>
    <s v="渋谷"/>
    <x v="2"/>
    <s v="F205P"/>
    <n v="7500"/>
    <n v="10"/>
    <n v="75000"/>
  </r>
  <r>
    <x v="3"/>
    <s v="秋葉原"/>
    <x v="1"/>
    <s v="F203H"/>
    <n v="12300"/>
    <n v="15"/>
    <n v="184500"/>
  </r>
  <r>
    <x v="4"/>
    <s v="渋谷"/>
    <x v="0"/>
    <s v="F861Z"/>
    <n v="9800"/>
    <n v="10"/>
    <n v="98000"/>
  </r>
  <r>
    <x v="5"/>
    <s v="渋谷"/>
    <x v="0"/>
    <s v="F205P"/>
    <n v="7500"/>
    <n v="14"/>
    <n v="105000"/>
  </r>
  <r>
    <x v="5"/>
    <s v="秋葉原"/>
    <x v="3"/>
    <s v="F505H"/>
    <n v="24500"/>
    <n v="15"/>
    <n v="367500"/>
  </r>
  <r>
    <x v="6"/>
    <s v="秋葉原"/>
    <x v="3"/>
    <s v="F505Z"/>
    <n v="18900"/>
    <n v="12"/>
    <n v="226800"/>
  </r>
  <r>
    <x v="6"/>
    <s v="渋谷"/>
    <x v="2"/>
    <s v="F861Z"/>
    <n v="9800"/>
    <n v="9"/>
    <n v="88200"/>
  </r>
  <r>
    <x v="7"/>
    <s v="渋谷"/>
    <x v="2"/>
    <s v="F205P"/>
    <n v="7500"/>
    <n v="9"/>
    <n v="67500"/>
  </r>
  <r>
    <x v="8"/>
    <s v="新宿"/>
    <x v="4"/>
    <s v="F505H"/>
    <n v="24500"/>
    <n v="11"/>
    <n v="269500"/>
  </r>
  <r>
    <x v="8"/>
    <s v="秋葉原"/>
    <x v="1"/>
    <s v="F505Z"/>
    <n v="18900"/>
    <n v="13"/>
    <n v="245700"/>
  </r>
  <r>
    <x v="9"/>
    <s v="秋葉原"/>
    <x v="1"/>
    <s v="F505H"/>
    <n v="24500"/>
    <n v="16"/>
    <n v="392000"/>
  </r>
  <r>
    <x v="10"/>
    <s v="秋葉原"/>
    <x v="3"/>
    <s v="F205P"/>
    <n v="7500"/>
    <n v="10"/>
    <n v="75000"/>
  </r>
  <r>
    <x v="11"/>
    <s v="渋谷"/>
    <x v="0"/>
    <s v="F505Z"/>
    <n v="18900"/>
    <n v="16"/>
    <n v="302400"/>
  </r>
  <r>
    <x v="11"/>
    <s v="渋谷"/>
    <x v="5"/>
    <s v="F505Z"/>
    <n v="18900"/>
    <n v="14"/>
    <n v="264600"/>
  </r>
  <r>
    <x v="12"/>
    <s v="渋谷"/>
    <x v="2"/>
    <s v="F205P"/>
    <n v="7500"/>
    <n v="10"/>
    <n v="75000"/>
  </r>
  <r>
    <x v="13"/>
    <s v="渋谷"/>
    <x v="0"/>
    <s v="F861Z"/>
    <n v="9800"/>
    <n v="10"/>
    <n v="98000"/>
  </r>
  <r>
    <x v="13"/>
    <s v="秋葉原"/>
    <x v="3"/>
    <s v="F505H"/>
    <n v="24500"/>
    <n v="20"/>
    <n v="490000"/>
  </r>
  <r>
    <x v="14"/>
    <s v="渋谷"/>
    <x v="5"/>
    <s v="F861Z"/>
    <n v="9800"/>
    <n v="8"/>
    <n v="78400"/>
  </r>
  <r>
    <x v="14"/>
    <s v="秋葉原"/>
    <x v="6"/>
    <s v="F205P"/>
    <n v="7500"/>
    <n v="10"/>
    <n v="75000"/>
  </r>
  <r>
    <x v="15"/>
    <s v="新宿"/>
    <x v="4"/>
    <s v="F205P"/>
    <n v="7500"/>
    <n v="7"/>
    <n v="52500"/>
  </r>
  <r>
    <x v="16"/>
    <s v="渋谷"/>
    <x v="0"/>
    <s v="F861Z"/>
    <n v="9800"/>
    <n v="10"/>
    <n v="98000"/>
  </r>
  <r>
    <x v="16"/>
    <s v="渋谷"/>
    <x v="0"/>
    <s v="F205P"/>
    <n v="7500"/>
    <n v="10"/>
    <n v="75000"/>
  </r>
  <r>
    <x v="16"/>
    <s v="新宿"/>
    <x v="7"/>
    <s v="F505Z"/>
    <n v="18900"/>
    <n v="12"/>
    <n v="226800"/>
  </r>
  <r>
    <x v="17"/>
    <s v="秋葉原"/>
    <x v="3"/>
    <s v="F205P"/>
    <n v="7500"/>
    <n v="10"/>
    <n v="75000"/>
  </r>
  <r>
    <x v="18"/>
    <s v="秋葉原"/>
    <x v="1"/>
    <s v="F205P"/>
    <n v="7500"/>
    <n v="7"/>
    <n v="52500"/>
  </r>
  <r>
    <x v="18"/>
    <s v="秋葉原"/>
    <x v="6"/>
    <s v="F505H"/>
    <n v="24500"/>
    <n v="13"/>
    <n v="318500"/>
  </r>
  <r>
    <x v="19"/>
    <s v="新宿"/>
    <x v="8"/>
    <s v="F505Z"/>
    <n v="18900"/>
    <n v="13"/>
    <n v="245700"/>
  </r>
  <r>
    <x v="19"/>
    <s v="新宿"/>
    <x v="8"/>
    <s v="F505H"/>
    <n v="24500"/>
    <n v="16"/>
    <n v="392000"/>
  </r>
  <r>
    <x v="20"/>
    <s v="新宿"/>
    <x v="4"/>
    <s v="F203H"/>
    <n v="12300"/>
    <n v="15"/>
    <n v="184500"/>
  </r>
  <r>
    <x v="20"/>
    <s v="渋谷"/>
    <x v="2"/>
    <s v="F203H"/>
    <n v="12300"/>
    <n v="14"/>
    <n v="172200"/>
  </r>
  <r>
    <x v="20"/>
    <s v="渋谷"/>
    <x v="5"/>
    <s v="F861Z"/>
    <n v="9800"/>
    <n v="6"/>
    <n v="58800"/>
  </r>
  <r>
    <x v="21"/>
    <s v="渋谷"/>
    <x v="5"/>
    <s v="F205P"/>
    <n v="7500"/>
    <n v="9"/>
    <n v="67500"/>
  </r>
  <r>
    <x v="21"/>
    <s v="秋葉原"/>
    <x v="3"/>
    <s v="F203H"/>
    <n v="12300"/>
    <n v="16"/>
    <n v="196800"/>
  </r>
  <r>
    <x v="21"/>
    <s v="渋谷"/>
    <x v="2"/>
    <s v="F505H"/>
    <n v="24500"/>
    <n v="9"/>
    <n v="220500"/>
  </r>
  <r>
    <x v="22"/>
    <s v="渋谷"/>
    <x v="5"/>
    <s v="F505Z"/>
    <n v="18900"/>
    <n v="13"/>
    <n v="245700"/>
  </r>
  <r>
    <x v="23"/>
    <s v="渋谷"/>
    <x v="5"/>
    <s v="F203H"/>
    <n v="12300"/>
    <n v="12"/>
    <n v="147600"/>
  </r>
  <r>
    <x v="24"/>
    <s v="渋谷"/>
    <x v="0"/>
    <s v="F505Z"/>
    <n v="18900"/>
    <n v="9"/>
    <n v="170100"/>
  </r>
  <r>
    <x v="24"/>
    <s v="渋谷"/>
    <x v="2"/>
    <s v="F505Z"/>
    <n v="18900"/>
    <n v="17"/>
    <n v="321300"/>
  </r>
  <r>
    <x v="25"/>
    <s v="秋葉原"/>
    <x v="6"/>
    <s v="F203H"/>
    <n v="12300"/>
    <n v="22"/>
    <n v="270600"/>
  </r>
  <r>
    <x v="26"/>
    <s v="秋葉原"/>
    <x v="3"/>
    <s v="F505H"/>
    <n v="24500"/>
    <n v="20"/>
    <n v="490000"/>
  </r>
  <r>
    <x v="26"/>
    <s v="渋谷"/>
    <x v="5"/>
    <s v="F505H"/>
    <n v="24500"/>
    <n v="9"/>
    <n v="220500"/>
  </r>
  <r>
    <x v="27"/>
    <s v="渋谷"/>
    <x v="2"/>
    <s v="F505Z"/>
    <n v="18900"/>
    <n v="7"/>
    <n v="132300"/>
  </r>
  <r>
    <x v="27"/>
    <s v="新宿"/>
    <x v="8"/>
    <s v="F505Z"/>
    <n v="18900"/>
    <n v="17"/>
    <n v="321300"/>
  </r>
  <r>
    <x v="28"/>
    <s v="新宿"/>
    <x v="4"/>
    <s v="F203H"/>
    <n v="12300"/>
    <n v="14"/>
    <n v="172200"/>
  </r>
  <r>
    <x v="28"/>
    <s v="渋谷"/>
    <x v="2"/>
    <s v="F861Z"/>
    <n v="9800"/>
    <n v="7"/>
    <n v="68600"/>
  </r>
  <r>
    <x v="29"/>
    <s v="渋谷"/>
    <x v="5"/>
    <s v="F505H"/>
    <n v="24500"/>
    <n v="8"/>
    <n v="196000"/>
  </r>
  <r>
    <x v="30"/>
    <s v="秋葉原"/>
    <x v="1"/>
    <s v="F861Z"/>
    <n v="9800"/>
    <n v="7"/>
    <n v="68600"/>
  </r>
  <r>
    <x v="31"/>
    <s v="秋葉原"/>
    <x v="1"/>
    <s v="F505Z"/>
    <n v="18900"/>
    <n v="11"/>
    <n v="207900"/>
  </r>
  <r>
    <x v="32"/>
    <s v="新宿"/>
    <x v="4"/>
    <s v="F205P"/>
    <n v="7500"/>
    <n v="7"/>
    <n v="52500"/>
  </r>
  <r>
    <x v="32"/>
    <s v="新宿"/>
    <x v="4"/>
    <s v="F505H"/>
    <n v="24500"/>
    <n v="13"/>
    <n v="318500"/>
  </r>
  <r>
    <x v="32"/>
    <s v="渋谷"/>
    <x v="2"/>
    <s v="F203H"/>
    <n v="12300"/>
    <n v="8"/>
    <n v="98400"/>
  </r>
  <r>
    <x v="33"/>
    <s v="新宿"/>
    <x v="7"/>
    <s v="F203H"/>
    <n v="12300"/>
    <n v="10"/>
    <n v="123000"/>
  </r>
  <r>
    <x v="33"/>
    <s v="渋谷"/>
    <x v="2"/>
    <s v="F203H"/>
    <n v="12300"/>
    <n v="13"/>
    <n v="159900"/>
  </r>
  <r>
    <x v="34"/>
    <s v="新宿"/>
    <x v="8"/>
    <s v="F205P"/>
    <n v="7500"/>
    <n v="12"/>
    <n v="90000"/>
  </r>
  <r>
    <x v="35"/>
    <s v="渋谷"/>
    <x v="0"/>
    <s v="F861Z"/>
    <n v="9800"/>
    <n v="7"/>
    <n v="68600"/>
  </r>
  <r>
    <x v="35"/>
    <s v="渋谷"/>
    <x v="0"/>
    <s v="F205P"/>
    <n v="7500"/>
    <n v="13"/>
    <n v="97500"/>
  </r>
  <r>
    <x v="36"/>
    <s v="新宿"/>
    <x v="7"/>
    <s v="F505H"/>
    <n v="24500"/>
    <n v="15"/>
    <n v="367500"/>
  </r>
  <r>
    <x v="36"/>
    <s v="渋谷"/>
    <x v="5"/>
    <s v="F505H"/>
    <n v="24500"/>
    <n v="9"/>
    <n v="220500"/>
  </r>
  <r>
    <x v="37"/>
    <s v="渋谷"/>
    <x v="5"/>
    <s v="F505Z"/>
    <n v="18900"/>
    <n v="15"/>
    <n v="283500"/>
  </r>
  <r>
    <x v="38"/>
    <s v="渋谷"/>
    <x v="5"/>
    <s v="F203H"/>
    <n v="12300"/>
    <n v="7"/>
    <n v="86100"/>
  </r>
  <r>
    <x v="39"/>
    <s v="秋葉原"/>
    <x v="1"/>
    <s v="F205P"/>
    <n v="7500"/>
    <n v="15"/>
    <n v="112500"/>
  </r>
  <r>
    <x v="39"/>
    <s v="新宿"/>
    <x v="4"/>
    <s v="F505H"/>
    <n v="24500"/>
    <n v="18"/>
    <n v="441000"/>
  </r>
  <r>
    <x v="40"/>
    <s v="新宿"/>
    <x v="4"/>
    <s v="F505H"/>
    <n v="24500"/>
    <n v="17"/>
    <n v="416500"/>
  </r>
  <r>
    <x v="41"/>
    <s v="秋葉原"/>
    <x v="3"/>
    <s v="F505H"/>
    <n v="24500"/>
    <n v="22"/>
    <n v="539000"/>
  </r>
  <r>
    <x v="41"/>
    <s v="秋葉原"/>
    <x v="3"/>
    <s v="F505Z"/>
    <n v="18900"/>
    <n v="19"/>
    <n v="359100"/>
  </r>
  <r>
    <x v="42"/>
    <s v="秋葉原"/>
    <x v="3"/>
    <s v="F203H"/>
    <n v="12300"/>
    <n v="17"/>
    <n v="209100"/>
  </r>
  <r>
    <x v="43"/>
    <s v="秋葉原"/>
    <x v="3"/>
    <s v="F861Z"/>
    <n v="9800"/>
    <n v="13"/>
    <n v="127400"/>
  </r>
  <r>
    <x v="44"/>
    <s v="秋葉原"/>
    <x v="3"/>
    <s v="F205P"/>
    <n v="7500"/>
    <n v="15"/>
    <n v="112500"/>
  </r>
  <r>
    <x v="45"/>
    <s v="渋谷"/>
    <x v="5"/>
    <s v="F505H"/>
    <n v="24500"/>
    <n v="12"/>
    <n v="294000"/>
  </r>
  <r>
    <x v="46"/>
    <s v="渋谷"/>
    <x v="5"/>
    <s v="F505Z"/>
    <n v="18900"/>
    <n v="12"/>
    <n v="226800"/>
  </r>
  <r>
    <x v="46"/>
    <s v="渋谷"/>
    <x v="5"/>
    <s v="F203H"/>
    <n v="12300"/>
    <n v="13"/>
    <n v="159900"/>
  </r>
  <r>
    <x v="47"/>
    <s v="新宿"/>
    <x v="4"/>
    <s v="F505H"/>
    <n v="24500"/>
    <n v="12"/>
    <n v="294000"/>
  </r>
  <r>
    <x v="48"/>
    <s v="秋葉原"/>
    <x v="1"/>
    <s v="F505H"/>
    <n v="24500"/>
    <n v="17"/>
    <n v="416500"/>
  </r>
  <r>
    <x v="48"/>
    <s v="秋葉原"/>
    <x v="1"/>
    <s v="F505Z"/>
    <n v="18900"/>
    <n v="17"/>
    <n v="321300"/>
  </r>
  <r>
    <x v="49"/>
    <s v="渋谷"/>
    <x v="5"/>
    <s v="F505H"/>
    <n v="24500"/>
    <n v="10"/>
    <n v="245000"/>
  </r>
  <r>
    <x v="50"/>
    <s v="渋谷"/>
    <x v="5"/>
    <s v="F505Z"/>
    <n v="18900"/>
    <n v="15"/>
    <n v="283500"/>
  </r>
  <r>
    <x v="50"/>
    <s v="渋谷"/>
    <x v="5"/>
    <s v="F203H"/>
    <n v="12300"/>
    <n v="10"/>
    <n v="123000"/>
  </r>
  <r>
    <x v="50"/>
    <s v="新宿"/>
    <x v="8"/>
    <s v="F861Z"/>
    <n v="9800"/>
    <n v="10"/>
    <n v="98000"/>
  </r>
  <r>
    <x v="51"/>
    <s v="新宿"/>
    <x v="8"/>
    <s v="F205P"/>
    <n v="7500"/>
    <n v="12"/>
    <n v="90000"/>
  </r>
  <r>
    <x v="52"/>
    <s v="新宿"/>
    <x v="7"/>
    <s v="F505H"/>
    <n v="24500"/>
    <n v="13"/>
    <n v="318500"/>
  </r>
  <r>
    <x v="52"/>
    <s v="秋葉原"/>
    <x v="6"/>
    <s v="F505H"/>
    <n v="24500"/>
    <n v="15"/>
    <n v="367500"/>
  </r>
  <r>
    <x v="52"/>
    <s v="秋葉原"/>
    <x v="6"/>
    <s v="F505Z"/>
    <n v="18900"/>
    <n v="20"/>
    <n v="378000"/>
  </r>
  <r>
    <x v="53"/>
    <s v="秋葉原"/>
    <x v="1"/>
    <s v="F505H"/>
    <n v="24500"/>
    <n v="14"/>
    <n v="343000"/>
  </r>
  <r>
    <x v="53"/>
    <s v="渋谷"/>
    <x v="5"/>
    <s v="F205P"/>
    <n v="7500"/>
    <n v="10"/>
    <n v="7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D00-000000000000}" name="ﾋﾟﾎﾞｯﾄﾃｰﾌﾞﾙ2" cacheId="1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outline="1" outlineData="1" multipleFieldFilters="0">
  <location ref="A17:E28" firstHeaderRow="1" firstDataRow="2" firstDataCol="1"/>
  <pivotFields count="7">
    <pivotField axis="axisCol" numFmtId="178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 sortType="descending">
      <items count="10">
        <item x="2"/>
        <item x="0"/>
        <item x="5"/>
        <item x="3"/>
        <item x="1"/>
        <item x="6"/>
        <item x="7"/>
        <item x="4"/>
        <item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6" showAll="0"/>
    <pivotField showAll="0"/>
    <pivotField dataField="1" numFmtId="6" showAll="0"/>
  </pivotFields>
  <rowFields count="1">
    <field x="2"/>
  </rowFields>
  <rowItems count="10">
    <i>
      <x v="2"/>
    </i>
    <i>
      <x v="3"/>
    </i>
    <i>
      <x v="4"/>
    </i>
    <i>
      <x v="7"/>
    </i>
    <i>
      <x/>
    </i>
    <i>
      <x v="5"/>
    </i>
    <i>
      <x v="1"/>
    </i>
    <i>
      <x v="8"/>
    </i>
    <i>
      <x v="6"/>
    </i>
    <i t="grand">
      <x/>
    </i>
  </rowItems>
  <colFields count="1">
    <field x="0"/>
  </colFields>
  <colItems count="4">
    <i>
      <x v="1"/>
    </i>
    <i>
      <x v="2"/>
    </i>
    <i>
      <x v="3"/>
    </i>
    <i t="grand">
      <x/>
    </i>
  </colItems>
  <dataFields count="1">
    <dataField name="合計 / 売上額" fld="6" baseField="0" baseItem="0" numFmtId="38"/>
  </dataFields>
  <formats count="1">
    <format dxfId="1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300-000001000000}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14:B20" firstHeaderRow="1" firstDataRow="1" firstDataCol="1"/>
  <pivotFields count="13"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numFmtId="38" showAll="0"/>
    <pivotField numFmtId="38" showAll="0"/>
    <pivotField numFmtId="38" showAll="0"/>
    <pivotField numFmtId="38" showAll="0"/>
    <pivotField numFmtId="38" showAll="0"/>
    <pivotField numFmtId="38" showAll="0"/>
    <pivotField numFmtId="38" showAll="0"/>
    <pivotField dataField="1" numFmtId="38" showAll="0"/>
    <pivotField showAll="0"/>
    <pivotField numFmtId="183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実績計" fld="10" baseField="0" baseItem="0" numFmtId="38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テーブル2" displayName="テーブル2" ref="A5:M30" totalsRowShown="0" headerRowDxfId="16" dataDxfId="15" tableBorderDxfId="14" dataCellStyle="桁区切り 2">
  <autoFilter ref="A5:M30" xr:uid="{00000000-0009-0000-0100-000002000000}"/>
  <sortState xmlns:xlrd2="http://schemas.microsoft.com/office/spreadsheetml/2017/richdata2" ref="A6:M30">
    <sortCondition ref="B5:B30"/>
  </sortState>
  <tableColumns count="13">
    <tableColumn id="1" xr3:uid="{00000000-0010-0000-0000-000001000000}" name="NO."/>
    <tableColumn id="2" xr3:uid="{00000000-0010-0000-0000-000002000000}" name="部署" dataDxfId="13"/>
    <tableColumn id="3" xr3:uid="{00000000-0010-0000-0000-000003000000}" name="氏名" dataDxfId="12"/>
    <tableColumn id="4" xr3:uid="{00000000-0010-0000-0000-000004000000}" name="売上目標" dataDxfId="11" dataCellStyle="桁区切り 2"/>
    <tableColumn id="5" xr3:uid="{00000000-0010-0000-0000-000005000000}" name="4月" dataDxfId="10" dataCellStyle="桁区切り 2"/>
    <tableColumn id="6" xr3:uid="{00000000-0010-0000-0000-000006000000}" name="5月" dataDxfId="9" dataCellStyle="桁区切り 2"/>
    <tableColumn id="7" xr3:uid="{00000000-0010-0000-0000-000007000000}" name="6月" dataDxfId="8" dataCellStyle="桁区切り 2"/>
    <tableColumn id="8" xr3:uid="{00000000-0010-0000-0000-000008000000}" name="7月" dataDxfId="7" dataCellStyle="桁区切り 2"/>
    <tableColumn id="9" xr3:uid="{00000000-0010-0000-0000-000009000000}" name="8月" dataDxfId="6" dataCellStyle="桁区切り 2"/>
    <tableColumn id="10" xr3:uid="{00000000-0010-0000-0000-00000A000000}" name="9月" dataDxfId="5" dataCellStyle="桁区切り 2"/>
    <tableColumn id="11" xr3:uid="{00000000-0010-0000-0000-00000B000000}" name="実績計" dataDxfId="4" dataCellStyle="桁区切り 2">
      <calculatedColumnFormula>SUM(E6:J6)</calculatedColumnFormula>
    </tableColumn>
    <tableColumn id="12" xr3:uid="{00000000-0010-0000-0000-00000C000000}" name="売上推移" dataDxfId="3" dataCellStyle="桁区切り 2"/>
    <tableColumn id="13" xr3:uid="{00000000-0010-0000-0000-00000D000000}" name="達成率（%）" dataDxfId="2">
      <calculatedColumnFormula>ROUNDDOWN(K6/D6*100,1)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4:B8"/>
  <sheetViews>
    <sheetView tabSelected="1" workbookViewId="0"/>
  </sheetViews>
  <sheetFormatPr defaultRowHeight="18.75" x14ac:dyDescent="0.4"/>
  <cols>
    <col min="1" max="1" width="3" customWidth="1"/>
  </cols>
  <sheetData>
    <row r="4" spans="2:2" x14ac:dyDescent="0.4">
      <c r="B4" t="s">
        <v>275</v>
      </c>
    </row>
    <row r="5" spans="2:2" x14ac:dyDescent="0.4">
      <c r="B5" t="s">
        <v>276</v>
      </c>
    </row>
    <row r="6" spans="2:2" x14ac:dyDescent="0.4">
      <c r="B6" t="s">
        <v>277</v>
      </c>
    </row>
    <row r="7" spans="2:2" x14ac:dyDescent="0.4">
      <c r="B7" t="s">
        <v>278</v>
      </c>
    </row>
    <row r="8" spans="2:2" x14ac:dyDescent="0.4">
      <c r="B8" t="s">
        <v>366</v>
      </c>
    </row>
  </sheetData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5" tint="0.79998168889431442"/>
  </sheetPr>
  <dimension ref="B1:P12"/>
  <sheetViews>
    <sheetView workbookViewId="0"/>
  </sheetViews>
  <sheetFormatPr defaultRowHeight="18.75" x14ac:dyDescent="0.4"/>
  <cols>
    <col min="1" max="1" width="1.625" customWidth="1"/>
    <col min="3" max="14" width="7.125" customWidth="1"/>
    <col min="15" max="15" width="8.625" customWidth="1"/>
    <col min="16" max="16" width="12.625" customWidth="1"/>
  </cols>
  <sheetData>
    <row r="1" spans="2:16" ht="30" x14ac:dyDescent="0.4">
      <c r="B1" s="34" t="s">
        <v>125</v>
      </c>
    </row>
    <row r="2" spans="2:16" x14ac:dyDescent="0.4">
      <c r="P2" s="1" t="s">
        <v>126</v>
      </c>
    </row>
    <row r="3" spans="2:16" x14ac:dyDescent="0.4">
      <c r="B3" s="35" t="s">
        <v>127</v>
      </c>
      <c r="C3" s="35" t="s">
        <v>128</v>
      </c>
      <c r="D3" s="35" t="s">
        <v>129</v>
      </c>
      <c r="E3" s="35" t="s">
        <v>130</v>
      </c>
      <c r="F3" s="35" t="s">
        <v>131</v>
      </c>
      <c r="G3" s="35" t="s">
        <v>132</v>
      </c>
      <c r="H3" s="35" t="s">
        <v>133</v>
      </c>
      <c r="I3" s="35" t="s">
        <v>134</v>
      </c>
      <c r="J3" s="35" t="s">
        <v>135</v>
      </c>
      <c r="K3" s="35" t="s">
        <v>136</v>
      </c>
      <c r="L3" s="35" t="s">
        <v>137</v>
      </c>
      <c r="M3" s="35" t="s">
        <v>138</v>
      </c>
      <c r="N3" s="35" t="s">
        <v>139</v>
      </c>
      <c r="O3" s="35" t="s">
        <v>124</v>
      </c>
      <c r="P3" s="35" t="s">
        <v>140</v>
      </c>
    </row>
    <row r="4" spans="2:16" ht="30" customHeight="1" x14ac:dyDescent="0.4">
      <c r="B4" s="36" t="s">
        <v>141</v>
      </c>
      <c r="C4" s="11">
        <v>8500</v>
      </c>
      <c r="D4" s="11">
        <v>6500</v>
      </c>
      <c r="E4" s="11">
        <v>7500</v>
      </c>
      <c r="F4" s="11">
        <v>9800</v>
      </c>
      <c r="G4" s="11">
        <v>5600</v>
      </c>
      <c r="H4" s="11">
        <v>6500</v>
      </c>
      <c r="I4" s="11">
        <v>5400</v>
      </c>
      <c r="J4" s="11">
        <v>5800</v>
      </c>
      <c r="K4" s="11">
        <v>7000</v>
      </c>
      <c r="L4" s="11">
        <v>6000</v>
      </c>
      <c r="M4" s="11">
        <v>5000</v>
      </c>
      <c r="N4" s="11">
        <v>7500</v>
      </c>
      <c r="O4" s="37">
        <f t="shared" ref="O4:O9" si="0">SUM(C4:N4)</f>
        <v>81100</v>
      </c>
      <c r="P4" s="10"/>
    </row>
    <row r="5" spans="2:16" ht="30" customHeight="1" x14ac:dyDescent="0.4">
      <c r="B5" s="36" t="s">
        <v>142</v>
      </c>
      <c r="C5" s="11">
        <v>3400</v>
      </c>
      <c r="D5" s="11">
        <v>4800</v>
      </c>
      <c r="E5" s="11">
        <v>3300</v>
      </c>
      <c r="F5" s="11">
        <v>3400</v>
      </c>
      <c r="G5" s="11">
        <v>5500</v>
      </c>
      <c r="H5" s="11">
        <v>2000</v>
      </c>
      <c r="I5" s="11">
        <v>3000</v>
      </c>
      <c r="J5" s="11">
        <v>4500</v>
      </c>
      <c r="K5" s="11">
        <v>2200</v>
      </c>
      <c r="L5" s="11">
        <v>4400</v>
      </c>
      <c r="M5" s="11">
        <v>6500</v>
      </c>
      <c r="N5" s="11">
        <v>6000</v>
      </c>
      <c r="O5" s="37">
        <f t="shared" si="0"/>
        <v>49000</v>
      </c>
      <c r="P5" s="10"/>
    </row>
    <row r="6" spans="2:16" ht="30" customHeight="1" x14ac:dyDescent="0.4">
      <c r="B6" s="36" t="s">
        <v>143</v>
      </c>
      <c r="C6" s="11">
        <v>3500</v>
      </c>
      <c r="D6" s="11">
        <v>2400</v>
      </c>
      <c r="E6" s="11">
        <v>5500</v>
      </c>
      <c r="F6" s="11">
        <v>2900</v>
      </c>
      <c r="G6" s="11">
        <v>3600</v>
      </c>
      <c r="H6" s="11">
        <v>2600</v>
      </c>
      <c r="I6" s="11">
        <v>2500</v>
      </c>
      <c r="J6" s="11">
        <v>2500</v>
      </c>
      <c r="K6" s="11">
        <v>4500</v>
      </c>
      <c r="L6" s="11">
        <v>2500</v>
      </c>
      <c r="M6" s="11">
        <v>3300</v>
      </c>
      <c r="N6" s="11">
        <v>3500</v>
      </c>
      <c r="O6" s="37">
        <f t="shared" si="0"/>
        <v>39300</v>
      </c>
      <c r="P6" s="10"/>
    </row>
    <row r="7" spans="2:16" ht="30" customHeight="1" x14ac:dyDescent="0.4">
      <c r="B7" s="36" t="s">
        <v>144</v>
      </c>
      <c r="C7" s="11">
        <v>2500</v>
      </c>
      <c r="D7" s="11">
        <v>2500</v>
      </c>
      <c r="E7" s="11">
        <v>3800</v>
      </c>
      <c r="F7" s="11">
        <v>2700</v>
      </c>
      <c r="G7" s="11">
        <v>3300</v>
      </c>
      <c r="H7" s="11">
        <v>4400</v>
      </c>
      <c r="I7" s="11">
        <v>2000</v>
      </c>
      <c r="J7" s="11">
        <v>3300</v>
      </c>
      <c r="K7" s="11">
        <v>4500</v>
      </c>
      <c r="L7" s="11">
        <v>3500</v>
      </c>
      <c r="M7" s="11">
        <v>4400</v>
      </c>
      <c r="N7" s="11">
        <v>6600</v>
      </c>
      <c r="O7" s="37">
        <f t="shared" si="0"/>
        <v>43500</v>
      </c>
      <c r="P7" s="10"/>
    </row>
    <row r="8" spans="2:16" ht="30" customHeight="1" x14ac:dyDescent="0.4">
      <c r="B8" s="36" t="s">
        <v>145</v>
      </c>
      <c r="C8" s="11">
        <v>2800</v>
      </c>
      <c r="D8" s="11">
        <v>3300</v>
      </c>
      <c r="E8" s="11">
        <v>4100</v>
      </c>
      <c r="F8" s="11">
        <v>2900</v>
      </c>
      <c r="G8" s="11">
        <v>4100</v>
      </c>
      <c r="H8" s="11">
        <v>3100</v>
      </c>
      <c r="I8" s="11">
        <v>3300</v>
      </c>
      <c r="J8" s="11">
        <v>4400</v>
      </c>
      <c r="K8" s="11">
        <v>3300</v>
      </c>
      <c r="L8" s="11">
        <v>3300</v>
      </c>
      <c r="M8" s="11">
        <v>3600</v>
      </c>
      <c r="N8" s="11">
        <v>4500</v>
      </c>
      <c r="O8" s="37">
        <f t="shared" si="0"/>
        <v>42700</v>
      </c>
      <c r="P8" s="10"/>
    </row>
    <row r="9" spans="2:16" ht="30" customHeight="1" x14ac:dyDescent="0.4">
      <c r="B9" s="35" t="s">
        <v>124</v>
      </c>
      <c r="C9" s="37">
        <f t="shared" ref="C9:N9" si="1">SUM(C4:C8)</f>
        <v>20700</v>
      </c>
      <c r="D9" s="37">
        <f t="shared" si="1"/>
        <v>19500</v>
      </c>
      <c r="E9" s="37">
        <f t="shared" si="1"/>
        <v>24200</v>
      </c>
      <c r="F9" s="37">
        <f t="shared" si="1"/>
        <v>21700</v>
      </c>
      <c r="G9" s="37">
        <f t="shared" si="1"/>
        <v>22100</v>
      </c>
      <c r="H9" s="37">
        <f t="shared" si="1"/>
        <v>18600</v>
      </c>
      <c r="I9" s="37">
        <f t="shared" si="1"/>
        <v>16200</v>
      </c>
      <c r="J9" s="37">
        <f t="shared" si="1"/>
        <v>20500</v>
      </c>
      <c r="K9" s="37">
        <f t="shared" si="1"/>
        <v>21500</v>
      </c>
      <c r="L9" s="37">
        <f t="shared" si="1"/>
        <v>19700</v>
      </c>
      <c r="M9" s="37">
        <f t="shared" si="1"/>
        <v>22800</v>
      </c>
      <c r="N9" s="37">
        <f t="shared" si="1"/>
        <v>28100</v>
      </c>
      <c r="O9" s="37">
        <f t="shared" si="0"/>
        <v>255600</v>
      </c>
      <c r="P9" s="10"/>
    </row>
    <row r="12" spans="2:16" x14ac:dyDescent="0.4">
      <c r="L12" s="94"/>
    </row>
  </sheetData>
  <phoneticPr fontId="4"/>
  <pageMargins left="0.7" right="0.7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high="1" low="1" minAxisType="custom" maxAxisType="group" xr2:uid="{00000000-0003-0000-0900-000000000000}">
          <x14:colorSeries theme="3"/>
          <x14:colorNegative theme="9"/>
          <x14:colorAxis rgb="FF000000"/>
          <x14:colorMarkers theme="8"/>
          <x14:colorFirst theme="4"/>
          <x14:colorLast theme="5"/>
          <x14:colorHigh theme="6"/>
          <x14:colorLow theme="7"/>
          <x14:sparklines>
            <x14:sparkline>
              <xm:f>'18売上表-Ans1'!C4:N4</xm:f>
              <xm:sqref>P4</xm:sqref>
            </x14:sparkline>
            <x14:sparkline>
              <xm:f>'18売上表-Ans1'!C5:N5</xm:f>
              <xm:sqref>P5</xm:sqref>
            </x14:sparkline>
            <x14:sparkline>
              <xm:f>'18売上表-Ans1'!C6:N6</xm:f>
              <xm:sqref>P6</xm:sqref>
            </x14:sparkline>
            <x14:sparkline>
              <xm:f>'18売上表-Ans1'!C7:N7</xm:f>
              <xm:sqref>P7</xm:sqref>
            </x14:sparkline>
            <x14:sparkline>
              <xm:f>'18売上表-Ans1'!C8:N8</xm:f>
              <xm:sqref>P8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B1:H91"/>
  <sheetViews>
    <sheetView workbookViewId="0">
      <selection activeCell="B1" sqref="B1:H1"/>
    </sheetView>
  </sheetViews>
  <sheetFormatPr defaultRowHeight="18.75" x14ac:dyDescent="0.4"/>
  <cols>
    <col min="1" max="1" width="1.625" customWidth="1"/>
    <col min="2" max="2" width="9.625" customWidth="1"/>
    <col min="4" max="4" width="11.625" customWidth="1"/>
    <col min="5" max="5" width="12.125" customWidth="1"/>
    <col min="6" max="6" width="10.625" customWidth="1"/>
    <col min="7" max="7" width="6.625" customWidth="1"/>
    <col min="8" max="8" width="10.625" customWidth="1"/>
  </cols>
  <sheetData>
    <row r="1" spans="2:8" ht="24" x14ac:dyDescent="0.4">
      <c r="B1" s="156" t="s">
        <v>330</v>
      </c>
      <c r="C1" s="156"/>
      <c r="D1" s="156"/>
      <c r="E1" s="156"/>
      <c r="F1" s="156"/>
      <c r="G1" s="156"/>
      <c r="H1" s="156"/>
    </row>
    <row r="3" spans="2:8" x14ac:dyDescent="0.4">
      <c r="B3" s="43" t="s">
        <v>169</v>
      </c>
      <c r="C3" s="43" t="s">
        <v>168</v>
      </c>
      <c r="D3" s="43" t="s">
        <v>167</v>
      </c>
      <c r="E3" s="43" t="s">
        <v>166</v>
      </c>
      <c r="F3" s="43" t="s">
        <v>165</v>
      </c>
      <c r="G3" s="43" t="s">
        <v>164</v>
      </c>
      <c r="H3" s="43" t="s">
        <v>163</v>
      </c>
    </row>
    <row r="4" spans="2:8" x14ac:dyDescent="0.4">
      <c r="B4" s="42">
        <v>43831</v>
      </c>
      <c r="C4" s="41" t="s">
        <v>148</v>
      </c>
      <c r="D4" s="41" t="s">
        <v>161</v>
      </c>
      <c r="E4" s="41" t="s">
        <v>149</v>
      </c>
      <c r="F4" s="40">
        <v>24500</v>
      </c>
      <c r="G4" s="41">
        <v>7</v>
      </c>
      <c r="H4" s="40">
        <f t="shared" ref="H4:H35" si="0">F4*G4</f>
        <v>171500</v>
      </c>
    </row>
    <row r="5" spans="2:8" x14ac:dyDescent="0.4">
      <c r="B5" s="39">
        <v>43834</v>
      </c>
      <c r="C5" s="10" t="s">
        <v>151</v>
      </c>
      <c r="D5" s="10" t="s">
        <v>150</v>
      </c>
      <c r="E5" s="10" t="s">
        <v>152</v>
      </c>
      <c r="F5" s="38">
        <v>18900</v>
      </c>
      <c r="G5" s="10">
        <v>25</v>
      </c>
      <c r="H5" s="38">
        <f t="shared" si="0"/>
        <v>472500</v>
      </c>
    </row>
    <row r="6" spans="2:8" x14ac:dyDescent="0.4">
      <c r="B6" s="42">
        <v>43834</v>
      </c>
      <c r="C6" s="41" t="s">
        <v>148</v>
      </c>
      <c r="D6" s="41" t="s">
        <v>162</v>
      </c>
      <c r="E6" s="41" t="s">
        <v>158</v>
      </c>
      <c r="F6" s="40">
        <v>12300</v>
      </c>
      <c r="G6" s="41">
        <v>15</v>
      </c>
      <c r="H6" s="40">
        <f t="shared" si="0"/>
        <v>184500</v>
      </c>
    </row>
    <row r="7" spans="2:8" x14ac:dyDescent="0.4">
      <c r="B7" s="39">
        <v>43835</v>
      </c>
      <c r="C7" s="10" t="s">
        <v>148</v>
      </c>
      <c r="D7" s="10" t="s">
        <v>162</v>
      </c>
      <c r="E7" s="10" t="s">
        <v>157</v>
      </c>
      <c r="F7" s="38">
        <v>9800</v>
      </c>
      <c r="G7" s="10">
        <v>10</v>
      </c>
      <c r="H7" s="38">
        <f t="shared" si="0"/>
        <v>98000</v>
      </c>
    </row>
    <row r="8" spans="2:8" x14ac:dyDescent="0.4">
      <c r="B8" s="42">
        <v>43835</v>
      </c>
      <c r="C8" s="41" t="s">
        <v>148</v>
      </c>
      <c r="D8" s="41" t="s">
        <v>162</v>
      </c>
      <c r="E8" s="41" t="s">
        <v>146</v>
      </c>
      <c r="F8" s="40">
        <v>7500</v>
      </c>
      <c r="G8" s="41">
        <v>10</v>
      </c>
      <c r="H8" s="40">
        <f t="shared" si="0"/>
        <v>75000</v>
      </c>
    </row>
    <row r="9" spans="2:8" x14ac:dyDescent="0.4">
      <c r="B9" s="39">
        <v>43836</v>
      </c>
      <c r="C9" s="10" t="s">
        <v>151</v>
      </c>
      <c r="D9" s="10" t="s">
        <v>150</v>
      </c>
      <c r="E9" s="10" t="s">
        <v>158</v>
      </c>
      <c r="F9" s="38">
        <v>12300</v>
      </c>
      <c r="G9" s="10">
        <v>15</v>
      </c>
      <c r="H9" s="38">
        <f t="shared" si="0"/>
        <v>184500</v>
      </c>
    </row>
    <row r="10" spans="2:8" x14ac:dyDescent="0.4">
      <c r="B10" s="42">
        <v>43837</v>
      </c>
      <c r="C10" s="41" t="s">
        <v>148</v>
      </c>
      <c r="D10" s="41" t="s">
        <v>161</v>
      </c>
      <c r="E10" s="41" t="s">
        <v>157</v>
      </c>
      <c r="F10" s="40">
        <v>9800</v>
      </c>
      <c r="G10" s="41">
        <v>10</v>
      </c>
      <c r="H10" s="40">
        <f t="shared" si="0"/>
        <v>98000</v>
      </c>
    </row>
    <row r="11" spans="2:8" x14ac:dyDescent="0.4">
      <c r="B11" s="39">
        <v>43838</v>
      </c>
      <c r="C11" s="10" t="s">
        <v>148</v>
      </c>
      <c r="D11" s="10" t="s">
        <v>161</v>
      </c>
      <c r="E11" s="10" t="s">
        <v>146</v>
      </c>
      <c r="F11" s="38">
        <v>7500</v>
      </c>
      <c r="G11" s="10">
        <v>14</v>
      </c>
      <c r="H11" s="38">
        <f t="shared" si="0"/>
        <v>105000</v>
      </c>
    </row>
    <row r="12" spans="2:8" x14ac:dyDescent="0.4">
      <c r="B12" s="42">
        <v>43838</v>
      </c>
      <c r="C12" s="41" t="s">
        <v>151</v>
      </c>
      <c r="D12" s="41" t="s">
        <v>160</v>
      </c>
      <c r="E12" s="41" t="s">
        <v>149</v>
      </c>
      <c r="F12" s="40">
        <v>24500</v>
      </c>
      <c r="G12" s="41">
        <v>15</v>
      </c>
      <c r="H12" s="40">
        <f t="shared" si="0"/>
        <v>367500</v>
      </c>
    </row>
    <row r="13" spans="2:8" x14ac:dyDescent="0.4">
      <c r="B13" s="39">
        <v>43841</v>
      </c>
      <c r="C13" s="10" t="s">
        <v>151</v>
      </c>
      <c r="D13" s="10" t="s">
        <v>160</v>
      </c>
      <c r="E13" s="10" t="s">
        <v>152</v>
      </c>
      <c r="F13" s="38">
        <v>18900</v>
      </c>
      <c r="G13" s="10">
        <v>12</v>
      </c>
      <c r="H13" s="38">
        <f t="shared" si="0"/>
        <v>226800</v>
      </c>
    </row>
    <row r="14" spans="2:8" x14ac:dyDescent="0.4">
      <c r="B14" s="42">
        <v>43841</v>
      </c>
      <c r="C14" s="41" t="s">
        <v>148</v>
      </c>
      <c r="D14" s="41" t="s">
        <v>162</v>
      </c>
      <c r="E14" s="41" t="s">
        <v>157</v>
      </c>
      <c r="F14" s="40">
        <v>9800</v>
      </c>
      <c r="G14" s="41">
        <v>9</v>
      </c>
      <c r="H14" s="40">
        <f t="shared" si="0"/>
        <v>88200</v>
      </c>
    </row>
    <row r="15" spans="2:8" x14ac:dyDescent="0.4">
      <c r="B15" s="39">
        <v>43842</v>
      </c>
      <c r="C15" s="10" t="s">
        <v>148</v>
      </c>
      <c r="D15" s="10" t="s">
        <v>162</v>
      </c>
      <c r="E15" s="10" t="s">
        <v>146</v>
      </c>
      <c r="F15" s="38">
        <v>7500</v>
      </c>
      <c r="G15" s="10">
        <v>9</v>
      </c>
      <c r="H15" s="38">
        <f t="shared" si="0"/>
        <v>67500</v>
      </c>
    </row>
    <row r="16" spans="2:8" x14ac:dyDescent="0.4">
      <c r="B16" s="42">
        <v>43843</v>
      </c>
      <c r="C16" s="41" t="s">
        <v>155</v>
      </c>
      <c r="D16" s="41" t="s">
        <v>159</v>
      </c>
      <c r="E16" s="41" t="s">
        <v>149</v>
      </c>
      <c r="F16" s="40">
        <v>24500</v>
      </c>
      <c r="G16" s="41">
        <v>11</v>
      </c>
      <c r="H16" s="40">
        <f t="shared" si="0"/>
        <v>269500</v>
      </c>
    </row>
    <row r="17" spans="2:8" x14ac:dyDescent="0.4">
      <c r="B17" s="39">
        <v>43843</v>
      </c>
      <c r="C17" s="10" t="s">
        <v>151</v>
      </c>
      <c r="D17" s="10" t="s">
        <v>150</v>
      </c>
      <c r="E17" s="10" t="s">
        <v>152</v>
      </c>
      <c r="F17" s="38">
        <v>18900</v>
      </c>
      <c r="G17" s="10">
        <v>13</v>
      </c>
      <c r="H17" s="38">
        <f t="shared" si="0"/>
        <v>245700</v>
      </c>
    </row>
    <row r="18" spans="2:8" x14ac:dyDescent="0.4">
      <c r="B18" s="42">
        <v>43844</v>
      </c>
      <c r="C18" s="41" t="s">
        <v>151</v>
      </c>
      <c r="D18" s="41" t="s">
        <v>150</v>
      </c>
      <c r="E18" s="41" t="s">
        <v>149</v>
      </c>
      <c r="F18" s="40">
        <v>24500</v>
      </c>
      <c r="G18" s="41">
        <v>16</v>
      </c>
      <c r="H18" s="40">
        <f t="shared" si="0"/>
        <v>392000</v>
      </c>
    </row>
    <row r="19" spans="2:8" x14ac:dyDescent="0.4">
      <c r="B19" s="39">
        <v>43845</v>
      </c>
      <c r="C19" s="10" t="s">
        <v>151</v>
      </c>
      <c r="D19" s="10" t="s">
        <v>160</v>
      </c>
      <c r="E19" s="10" t="s">
        <v>146</v>
      </c>
      <c r="F19" s="38">
        <v>7500</v>
      </c>
      <c r="G19" s="10">
        <v>10</v>
      </c>
      <c r="H19" s="38">
        <f t="shared" si="0"/>
        <v>75000</v>
      </c>
    </row>
    <row r="20" spans="2:8" x14ac:dyDescent="0.4">
      <c r="B20" s="42">
        <v>43848</v>
      </c>
      <c r="C20" s="41" t="s">
        <v>148</v>
      </c>
      <c r="D20" s="41" t="s">
        <v>161</v>
      </c>
      <c r="E20" s="41" t="s">
        <v>152</v>
      </c>
      <c r="F20" s="40">
        <v>18900</v>
      </c>
      <c r="G20" s="41">
        <v>16</v>
      </c>
      <c r="H20" s="40">
        <f t="shared" si="0"/>
        <v>302400</v>
      </c>
    </row>
    <row r="21" spans="2:8" x14ac:dyDescent="0.4">
      <c r="B21" s="39">
        <v>43848</v>
      </c>
      <c r="C21" s="10" t="s">
        <v>148</v>
      </c>
      <c r="D21" s="10" t="s">
        <v>147</v>
      </c>
      <c r="E21" s="10" t="s">
        <v>152</v>
      </c>
      <c r="F21" s="38">
        <v>18900</v>
      </c>
      <c r="G21" s="10">
        <v>14</v>
      </c>
      <c r="H21" s="38">
        <f t="shared" si="0"/>
        <v>264600</v>
      </c>
    </row>
    <row r="22" spans="2:8" x14ac:dyDescent="0.4">
      <c r="B22" s="42">
        <v>43849</v>
      </c>
      <c r="C22" s="41" t="s">
        <v>148</v>
      </c>
      <c r="D22" s="41" t="s">
        <v>162</v>
      </c>
      <c r="E22" s="41" t="s">
        <v>146</v>
      </c>
      <c r="F22" s="40">
        <v>7500</v>
      </c>
      <c r="G22" s="41">
        <v>10</v>
      </c>
      <c r="H22" s="40">
        <f t="shared" si="0"/>
        <v>75000</v>
      </c>
    </row>
    <row r="23" spans="2:8" x14ac:dyDescent="0.4">
      <c r="B23" s="39">
        <v>43851</v>
      </c>
      <c r="C23" s="10" t="s">
        <v>148</v>
      </c>
      <c r="D23" s="10" t="s">
        <v>161</v>
      </c>
      <c r="E23" s="10" t="s">
        <v>157</v>
      </c>
      <c r="F23" s="38">
        <v>9800</v>
      </c>
      <c r="G23" s="10">
        <v>10</v>
      </c>
      <c r="H23" s="38">
        <f t="shared" si="0"/>
        <v>98000</v>
      </c>
    </row>
    <row r="24" spans="2:8" x14ac:dyDescent="0.4">
      <c r="B24" s="42">
        <v>43851</v>
      </c>
      <c r="C24" s="41" t="s">
        <v>151</v>
      </c>
      <c r="D24" s="41" t="s">
        <v>160</v>
      </c>
      <c r="E24" s="41" t="s">
        <v>149</v>
      </c>
      <c r="F24" s="40">
        <v>24500</v>
      </c>
      <c r="G24" s="41">
        <v>20</v>
      </c>
      <c r="H24" s="40">
        <f t="shared" si="0"/>
        <v>490000</v>
      </c>
    </row>
    <row r="25" spans="2:8" x14ac:dyDescent="0.4">
      <c r="B25" s="39">
        <v>43852</v>
      </c>
      <c r="C25" s="10" t="s">
        <v>148</v>
      </c>
      <c r="D25" s="10" t="s">
        <v>147</v>
      </c>
      <c r="E25" s="10" t="s">
        <v>157</v>
      </c>
      <c r="F25" s="38">
        <v>9800</v>
      </c>
      <c r="G25" s="10">
        <v>8</v>
      </c>
      <c r="H25" s="38">
        <f t="shared" si="0"/>
        <v>78400</v>
      </c>
    </row>
    <row r="26" spans="2:8" x14ac:dyDescent="0.4">
      <c r="B26" s="42">
        <v>43852</v>
      </c>
      <c r="C26" s="41" t="s">
        <v>151</v>
      </c>
      <c r="D26" s="41" t="s">
        <v>153</v>
      </c>
      <c r="E26" s="41" t="s">
        <v>146</v>
      </c>
      <c r="F26" s="40">
        <v>7500</v>
      </c>
      <c r="G26" s="41">
        <v>10</v>
      </c>
      <c r="H26" s="40">
        <f t="shared" si="0"/>
        <v>75000</v>
      </c>
    </row>
    <row r="27" spans="2:8" x14ac:dyDescent="0.4">
      <c r="B27" s="39">
        <v>43855</v>
      </c>
      <c r="C27" s="10" t="s">
        <v>155</v>
      </c>
      <c r="D27" s="10" t="s">
        <v>159</v>
      </c>
      <c r="E27" s="10" t="s">
        <v>146</v>
      </c>
      <c r="F27" s="38">
        <v>7500</v>
      </c>
      <c r="G27" s="10">
        <v>7</v>
      </c>
      <c r="H27" s="38">
        <f t="shared" si="0"/>
        <v>52500</v>
      </c>
    </row>
    <row r="28" spans="2:8" x14ac:dyDescent="0.4">
      <c r="B28" s="42">
        <v>43856</v>
      </c>
      <c r="C28" s="41" t="s">
        <v>148</v>
      </c>
      <c r="D28" s="41" t="s">
        <v>161</v>
      </c>
      <c r="E28" s="41" t="s">
        <v>157</v>
      </c>
      <c r="F28" s="40">
        <v>9800</v>
      </c>
      <c r="G28" s="41">
        <v>10</v>
      </c>
      <c r="H28" s="40">
        <f t="shared" si="0"/>
        <v>98000</v>
      </c>
    </row>
    <row r="29" spans="2:8" x14ac:dyDescent="0.4">
      <c r="B29" s="39">
        <v>43856</v>
      </c>
      <c r="C29" s="10" t="s">
        <v>148</v>
      </c>
      <c r="D29" s="10" t="s">
        <v>161</v>
      </c>
      <c r="E29" s="10" t="s">
        <v>146</v>
      </c>
      <c r="F29" s="38">
        <v>7500</v>
      </c>
      <c r="G29" s="10">
        <v>10</v>
      </c>
      <c r="H29" s="38">
        <f t="shared" si="0"/>
        <v>75000</v>
      </c>
    </row>
    <row r="30" spans="2:8" x14ac:dyDescent="0.4">
      <c r="B30" s="42">
        <v>43856</v>
      </c>
      <c r="C30" s="41" t="s">
        <v>155</v>
      </c>
      <c r="D30" s="41" t="s">
        <v>154</v>
      </c>
      <c r="E30" s="41" t="s">
        <v>152</v>
      </c>
      <c r="F30" s="40">
        <v>18900</v>
      </c>
      <c r="G30" s="41">
        <v>12</v>
      </c>
      <c r="H30" s="40">
        <f t="shared" si="0"/>
        <v>226800</v>
      </c>
    </row>
    <row r="31" spans="2:8" x14ac:dyDescent="0.4">
      <c r="B31" s="39">
        <v>43857</v>
      </c>
      <c r="C31" s="10" t="s">
        <v>151</v>
      </c>
      <c r="D31" s="10" t="s">
        <v>160</v>
      </c>
      <c r="E31" s="10" t="s">
        <v>146</v>
      </c>
      <c r="F31" s="38">
        <v>7500</v>
      </c>
      <c r="G31" s="10">
        <v>10</v>
      </c>
      <c r="H31" s="38">
        <f t="shared" si="0"/>
        <v>75000</v>
      </c>
    </row>
    <row r="32" spans="2:8" x14ac:dyDescent="0.4">
      <c r="B32" s="42">
        <v>43858</v>
      </c>
      <c r="C32" s="41" t="s">
        <v>151</v>
      </c>
      <c r="D32" s="41" t="s">
        <v>150</v>
      </c>
      <c r="E32" s="41" t="s">
        <v>146</v>
      </c>
      <c r="F32" s="40">
        <v>7500</v>
      </c>
      <c r="G32" s="41">
        <v>7</v>
      </c>
      <c r="H32" s="40">
        <f t="shared" si="0"/>
        <v>52500</v>
      </c>
    </row>
    <row r="33" spans="2:8" x14ac:dyDescent="0.4">
      <c r="B33" s="39">
        <v>43858</v>
      </c>
      <c r="C33" s="10" t="s">
        <v>151</v>
      </c>
      <c r="D33" s="10" t="s">
        <v>153</v>
      </c>
      <c r="E33" s="10" t="s">
        <v>149</v>
      </c>
      <c r="F33" s="38">
        <v>24500</v>
      </c>
      <c r="G33" s="10">
        <v>13</v>
      </c>
      <c r="H33" s="38">
        <f t="shared" si="0"/>
        <v>318500</v>
      </c>
    </row>
    <row r="34" spans="2:8" x14ac:dyDescent="0.4">
      <c r="B34" s="42">
        <v>43863</v>
      </c>
      <c r="C34" s="41" t="s">
        <v>155</v>
      </c>
      <c r="D34" s="41" t="s">
        <v>156</v>
      </c>
      <c r="E34" s="41" t="s">
        <v>152</v>
      </c>
      <c r="F34" s="40">
        <v>18900</v>
      </c>
      <c r="G34" s="41">
        <v>13</v>
      </c>
      <c r="H34" s="40">
        <f t="shared" si="0"/>
        <v>245700</v>
      </c>
    </row>
    <row r="35" spans="2:8" x14ac:dyDescent="0.4">
      <c r="B35" s="39">
        <v>43863</v>
      </c>
      <c r="C35" s="10" t="s">
        <v>155</v>
      </c>
      <c r="D35" s="10" t="s">
        <v>156</v>
      </c>
      <c r="E35" s="10" t="s">
        <v>149</v>
      </c>
      <c r="F35" s="38">
        <v>24500</v>
      </c>
      <c r="G35" s="10">
        <v>16</v>
      </c>
      <c r="H35" s="38">
        <f t="shared" si="0"/>
        <v>392000</v>
      </c>
    </row>
    <row r="36" spans="2:8" x14ac:dyDescent="0.4">
      <c r="B36" s="42">
        <v>43867</v>
      </c>
      <c r="C36" s="41" t="s">
        <v>155</v>
      </c>
      <c r="D36" s="41" t="s">
        <v>159</v>
      </c>
      <c r="E36" s="41" t="s">
        <v>158</v>
      </c>
      <c r="F36" s="40">
        <v>12300</v>
      </c>
      <c r="G36" s="41">
        <v>15</v>
      </c>
      <c r="H36" s="40">
        <f t="shared" ref="H36:H67" si="1">F36*G36</f>
        <v>184500</v>
      </c>
    </row>
    <row r="37" spans="2:8" x14ac:dyDescent="0.4">
      <c r="B37" s="39">
        <v>43867</v>
      </c>
      <c r="C37" s="10" t="s">
        <v>148</v>
      </c>
      <c r="D37" s="10" t="s">
        <v>162</v>
      </c>
      <c r="E37" s="10" t="s">
        <v>158</v>
      </c>
      <c r="F37" s="38">
        <v>12300</v>
      </c>
      <c r="G37" s="10">
        <v>14</v>
      </c>
      <c r="H37" s="38">
        <f t="shared" si="1"/>
        <v>172200</v>
      </c>
    </row>
    <row r="38" spans="2:8" x14ac:dyDescent="0.4">
      <c r="B38" s="42">
        <v>43867</v>
      </c>
      <c r="C38" s="41" t="s">
        <v>148</v>
      </c>
      <c r="D38" s="41" t="s">
        <v>147</v>
      </c>
      <c r="E38" s="41" t="s">
        <v>157</v>
      </c>
      <c r="F38" s="40">
        <v>9800</v>
      </c>
      <c r="G38" s="41">
        <v>6</v>
      </c>
      <c r="H38" s="40">
        <f t="shared" si="1"/>
        <v>58800</v>
      </c>
    </row>
    <row r="39" spans="2:8" x14ac:dyDescent="0.4">
      <c r="B39" s="39">
        <v>43870</v>
      </c>
      <c r="C39" s="10" t="s">
        <v>148</v>
      </c>
      <c r="D39" s="10" t="s">
        <v>147</v>
      </c>
      <c r="E39" s="10" t="s">
        <v>146</v>
      </c>
      <c r="F39" s="38">
        <v>7500</v>
      </c>
      <c r="G39" s="10">
        <v>9</v>
      </c>
      <c r="H39" s="38">
        <f t="shared" si="1"/>
        <v>67500</v>
      </c>
    </row>
    <row r="40" spans="2:8" x14ac:dyDescent="0.4">
      <c r="B40" s="42">
        <v>43870</v>
      </c>
      <c r="C40" s="41" t="s">
        <v>151</v>
      </c>
      <c r="D40" s="41" t="s">
        <v>160</v>
      </c>
      <c r="E40" s="41" t="s">
        <v>158</v>
      </c>
      <c r="F40" s="40">
        <v>12300</v>
      </c>
      <c r="G40" s="41">
        <v>16</v>
      </c>
      <c r="H40" s="40">
        <f t="shared" si="1"/>
        <v>196800</v>
      </c>
    </row>
    <row r="41" spans="2:8" x14ac:dyDescent="0.4">
      <c r="B41" s="39">
        <v>43870</v>
      </c>
      <c r="C41" s="10" t="s">
        <v>148</v>
      </c>
      <c r="D41" s="10" t="s">
        <v>162</v>
      </c>
      <c r="E41" s="10" t="s">
        <v>149</v>
      </c>
      <c r="F41" s="38">
        <v>24500</v>
      </c>
      <c r="G41" s="10">
        <v>9</v>
      </c>
      <c r="H41" s="38">
        <f t="shared" si="1"/>
        <v>220500</v>
      </c>
    </row>
    <row r="42" spans="2:8" x14ac:dyDescent="0.4">
      <c r="B42" s="42">
        <v>43871</v>
      </c>
      <c r="C42" s="41" t="s">
        <v>148</v>
      </c>
      <c r="D42" s="41" t="s">
        <v>147</v>
      </c>
      <c r="E42" s="41" t="s">
        <v>152</v>
      </c>
      <c r="F42" s="40">
        <v>18900</v>
      </c>
      <c r="G42" s="41">
        <v>13</v>
      </c>
      <c r="H42" s="40">
        <f t="shared" si="1"/>
        <v>245700</v>
      </c>
    </row>
    <row r="43" spans="2:8" x14ac:dyDescent="0.4">
      <c r="B43" s="39">
        <v>43873</v>
      </c>
      <c r="C43" s="10" t="s">
        <v>148</v>
      </c>
      <c r="D43" s="10" t="s">
        <v>147</v>
      </c>
      <c r="E43" s="10" t="s">
        <v>158</v>
      </c>
      <c r="F43" s="38">
        <v>12300</v>
      </c>
      <c r="G43" s="10">
        <v>12</v>
      </c>
      <c r="H43" s="38">
        <f t="shared" si="1"/>
        <v>147600</v>
      </c>
    </row>
    <row r="44" spans="2:8" x14ac:dyDescent="0.4">
      <c r="B44" s="42">
        <v>43874</v>
      </c>
      <c r="C44" s="41" t="s">
        <v>148</v>
      </c>
      <c r="D44" s="41" t="s">
        <v>161</v>
      </c>
      <c r="E44" s="41" t="s">
        <v>152</v>
      </c>
      <c r="F44" s="40">
        <v>18900</v>
      </c>
      <c r="G44" s="41">
        <v>9</v>
      </c>
      <c r="H44" s="40">
        <f t="shared" si="1"/>
        <v>170100</v>
      </c>
    </row>
    <row r="45" spans="2:8" x14ac:dyDescent="0.4">
      <c r="B45" s="39">
        <v>43874</v>
      </c>
      <c r="C45" s="10" t="s">
        <v>148</v>
      </c>
      <c r="D45" s="10" t="s">
        <v>162</v>
      </c>
      <c r="E45" s="10" t="s">
        <v>152</v>
      </c>
      <c r="F45" s="38">
        <v>18900</v>
      </c>
      <c r="G45" s="10">
        <v>17</v>
      </c>
      <c r="H45" s="38">
        <f t="shared" si="1"/>
        <v>321300</v>
      </c>
    </row>
    <row r="46" spans="2:8" x14ac:dyDescent="0.4">
      <c r="B46" s="42">
        <v>43877</v>
      </c>
      <c r="C46" s="41" t="s">
        <v>151</v>
      </c>
      <c r="D46" s="41" t="s">
        <v>153</v>
      </c>
      <c r="E46" s="41" t="s">
        <v>158</v>
      </c>
      <c r="F46" s="40">
        <v>12300</v>
      </c>
      <c r="G46" s="41">
        <v>22</v>
      </c>
      <c r="H46" s="40">
        <f t="shared" si="1"/>
        <v>270600</v>
      </c>
    </row>
    <row r="47" spans="2:8" x14ac:dyDescent="0.4">
      <c r="B47" s="39">
        <v>43878</v>
      </c>
      <c r="C47" s="10" t="s">
        <v>151</v>
      </c>
      <c r="D47" s="10" t="s">
        <v>160</v>
      </c>
      <c r="E47" s="10" t="s">
        <v>149</v>
      </c>
      <c r="F47" s="38">
        <v>24500</v>
      </c>
      <c r="G47" s="10">
        <v>20</v>
      </c>
      <c r="H47" s="38">
        <f t="shared" si="1"/>
        <v>490000</v>
      </c>
    </row>
    <row r="48" spans="2:8" x14ac:dyDescent="0.4">
      <c r="B48" s="42">
        <v>43878</v>
      </c>
      <c r="C48" s="41" t="s">
        <v>148</v>
      </c>
      <c r="D48" s="41" t="s">
        <v>147</v>
      </c>
      <c r="E48" s="41" t="s">
        <v>149</v>
      </c>
      <c r="F48" s="40">
        <v>24500</v>
      </c>
      <c r="G48" s="41">
        <v>9</v>
      </c>
      <c r="H48" s="40">
        <f t="shared" si="1"/>
        <v>220500</v>
      </c>
    </row>
    <row r="49" spans="2:8" x14ac:dyDescent="0.4">
      <c r="B49" s="39">
        <v>43879</v>
      </c>
      <c r="C49" s="10" t="s">
        <v>148</v>
      </c>
      <c r="D49" s="10" t="s">
        <v>162</v>
      </c>
      <c r="E49" s="10" t="s">
        <v>152</v>
      </c>
      <c r="F49" s="38">
        <v>18900</v>
      </c>
      <c r="G49" s="10">
        <v>7</v>
      </c>
      <c r="H49" s="38">
        <f t="shared" si="1"/>
        <v>132300</v>
      </c>
    </row>
    <row r="50" spans="2:8" x14ac:dyDescent="0.4">
      <c r="B50" s="42">
        <v>43879</v>
      </c>
      <c r="C50" s="41" t="s">
        <v>155</v>
      </c>
      <c r="D50" s="41" t="s">
        <v>156</v>
      </c>
      <c r="E50" s="41" t="s">
        <v>152</v>
      </c>
      <c r="F50" s="40">
        <v>18900</v>
      </c>
      <c r="G50" s="41">
        <v>17</v>
      </c>
      <c r="H50" s="40">
        <f t="shared" si="1"/>
        <v>321300</v>
      </c>
    </row>
    <row r="51" spans="2:8" x14ac:dyDescent="0.4">
      <c r="B51" s="39">
        <v>43881</v>
      </c>
      <c r="C51" s="10" t="s">
        <v>155</v>
      </c>
      <c r="D51" s="10" t="s">
        <v>159</v>
      </c>
      <c r="E51" s="10" t="s">
        <v>158</v>
      </c>
      <c r="F51" s="38">
        <v>12300</v>
      </c>
      <c r="G51" s="10">
        <v>14</v>
      </c>
      <c r="H51" s="38">
        <f t="shared" si="1"/>
        <v>172200</v>
      </c>
    </row>
    <row r="52" spans="2:8" x14ac:dyDescent="0.4">
      <c r="B52" s="42">
        <v>43881</v>
      </c>
      <c r="C52" s="41" t="s">
        <v>148</v>
      </c>
      <c r="D52" s="41" t="s">
        <v>162</v>
      </c>
      <c r="E52" s="41" t="s">
        <v>157</v>
      </c>
      <c r="F52" s="40">
        <v>9800</v>
      </c>
      <c r="G52" s="41">
        <v>7</v>
      </c>
      <c r="H52" s="40">
        <f t="shared" si="1"/>
        <v>68600</v>
      </c>
    </row>
    <row r="53" spans="2:8" x14ac:dyDescent="0.4">
      <c r="B53" s="39">
        <v>43884</v>
      </c>
      <c r="C53" s="10" t="s">
        <v>148</v>
      </c>
      <c r="D53" s="10" t="s">
        <v>147</v>
      </c>
      <c r="E53" s="10" t="s">
        <v>149</v>
      </c>
      <c r="F53" s="38">
        <v>24500</v>
      </c>
      <c r="G53" s="10">
        <v>8</v>
      </c>
      <c r="H53" s="38">
        <f t="shared" si="1"/>
        <v>196000</v>
      </c>
    </row>
    <row r="54" spans="2:8" x14ac:dyDescent="0.4">
      <c r="B54" s="42">
        <v>43885</v>
      </c>
      <c r="C54" s="41" t="s">
        <v>151</v>
      </c>
      <c r="D54" s="41" t="s">
        <v>150</v>
      </c>
      <c r="E54" s="41" t="s">
        <v>157</v>
      </c>
      <c r="F54" s="40">
        <v>9800</v>
      </c>
      <c r="G54" s="41">
        <v>7</v>
      </c>
      <c r="H54" s="40">
        <f t="shared" si="1"/>
        <v>68600</v>
      </c>
    </row>
    <row r="55" spans="2:8" x14ac:dyDescent="0.4">
      <c r="B55" s="39">
        <v>43886</v>
      </c>
      <c r="C55" s="10" t="s">
        <v>151</v>
      </c>
      <c r="D55" s="10" t="s">
        <v>150</v>
      </c>
      <c r="E55" s="10" t="s">
        <v>152</v>
      </c>
      <c r="F55" s="38">
        <v>18900</v>
      </c>
      <c r="G55" s="10">
        <v>11</v>
      </c>
      <c r="H55" s="38">
        <f t="shared" si="1"/>
        <v>207900</v>
      </c>
    </row>
    <row r="56" spans="2:8" x14ac:dyDescent="0.4">
      <c r="B56" s="42">
        <v>43888</v>
      </c>
      <c r="C56" s="41" t="s">
        <v>155</v>
      </c>
      <c r="D56" s="41" t="s">
        <v>159</v>
      </c>
      <c r="E56" s="41" t="s">
        <v>146</v>
      </c>
      <c r="F56" s="40">
        <v>7500</v>
      </c>
      <c r="G56" s="41">
        <v>7</v>
      </c>
      <c r="H56" s="40">
        <f t="shared" si="1"/>
        <v>52500</v>
      </c>
    </row>
    <row r="57" spans="2:8" x14ac:dyDescent="0.4">
      <c r="B57" s="39">
        <v>43888</v>
      </c>
      <c r="C57" s="10" t="s">
        <v>155</v>
      </c>
      <c r="D57" s="10" t="s">
        <v>159</v>
      </c>
      <c r="E57" s="10" t="s">
        <v>149</v>
      </c>
      <c r="F57" s="38">
        <v>24500</v>
      </c>
      <c r="G57" s="10">
        <v>13</v>
      </c>
      <c r="H57" s="38">
        <f t="shared" si="1"/>
        <v>318500</v>
      </c>
    </row>
    <row r="58" spans="2:8" x14ac:dyDescent="0.4">
      <c r="B58" s="42">
        <v>43888</v>
      </c>
      <c r="C58" s="41" t="s">
        <v>148</v>
      </c>
      <c r="D58" s="41" t="s">
        <v>162</v>
      </c>
      <c r="E58" s="41" t="s">
        <v>158</v>
      </c>
      <c r="F58" s="40">
        <v>12300</v>
      </c>
      <c r="G58" s="41">
        <v>8</v>
      </c>
      <c r="H58" s="40">
        <f t="shared" si="1"/>
        <v>98400</v>
      </c>
    </row>
    <row r="59" spans="2:8" x14ac:dyDescent="0.4">
      <c r="B59" s="39">
        <v>43889</v>
      </c>
      <c r="C59" s="10" t="s">
        <v>155</v>
      </c>
      <c r="D59" s="10" t="s">
        <v>154</v>
      </c>
      <c r="E59" s="10" t="s">
        <v>158</v>
      </c>
      <c r="F59" s="38">
        <v>12300</v>
      </c>
      <c r="G59" s="10">
        <v>10</v>
      </c>
      <c r="H59" s="38">
        <f t="shared" si="1"/>
        <v>123000</v>
      </c>
    </row>
    <row r="60" spans="2:8" x14ac:dyDescent="0.4">
      <c r="B60" s="42">
        <v>43889</v>
      </c>
      <c r="C60" s="41" t="s">
        <v>148</v>
      </c>
      <c r="D60" s="41" t="s">
        <v>162</v>
      </c>
      <c r="E60" s="41" t="s">
        <v>158</v>
      </c>
      <c r="F60" s="40">
        <v>12300</v>
      </c>
      <c r="G60" s="41">
        <v>13</v>
      </c>
      <c r="H60" s="40">
        <f t="shared" si="1"/>
        <v>159900</v>
      </c>
    </row>
    <row r="61" spans="2:8" x14ac:dyDescent="0.4">
      <c r="B61" s="39">
        <v>43891</v>
      </c>
      <c r="C61" s="10" t="s">
        <v>155</v>
      </c>
      <c r="D61" s="10" t="s">
        <v>156</v>
      </c>
      <c r="E61" s="10" t="s">
        <v>146</v>
      </c>
      <c r="F61" s="38">
        <v>7500</v>
      </c>
      <c r="G61" s="10">
        <v>12</v>
      </c>
      <c r="H61" s="38">
        <f t="shared" si="1"/>
        <v>90000</v>
      </c>
    </row>
    <row r="62" spans="2:8" x14ac:dyDescent="0.4">
      <c r="B62" s="42">
        <v>43892</v>
      </c>
      <c r="C62" s="41" t="s">
        <v>148</v>
      </c>
      <c r="D62" s="41" t="s">
        <v>161</v>
      </c>
      <c r="E62" s="41" t="s">
        <v>157</v>
      </c>
      <c r="F62" s="40">
        <v>9800</v>
      </c>
      <c r="G62" s="41">
        <v>7</v>
      </c>
      <c r="H62" s="40">
        <f t="shared" si="1"/>
        <v>68600</v>
      </c>
    </row>
    <row r="63" spans="2:8" x14ac:dyDescent="0.4">
      <c r="B63" s="39">
        <v>43892</v>
      </c>
      <c r="C63" s="10" t="s">
        <v>148</v>
      </c>
      <c r="D63" s="10" t="s">
        <v>161</v>
      </c>
      <c r="E63" s="10" t="s">
        <v>146</v>
      </c>
      <c r="F63" s="38">
        <v>7500</v>
      </c>
      <c r="G63" s="10">
        <v>13</v>
      </c>
      <c r="H63" s="38">
        <f t="shared" si="1"/>
        <v>97500</v>
      </c>
    </row>
    <row r="64" spans="2:8" x14ac:dyDescent="0.4">
      <c r="B64" s="42">
        <v>43893</v>
      </c>
      <c r="C64" s="41" t="s">
        <v>155</v>
      </c>
      <c r="D64" s="41" t="s">
        <v>154</v>
      </c>
      <c r="E64" s="41" t="s">
        <v>149</v>
      </c>
      <c r="F64" s="40">
        <v>24500</v>
      </c>
      <c r="G64" s="41">
        <v>15</v>
      </c>
      <c r="H64" s="40">
        <f t="shared" si="1"/>
        <v>367500</v>
      </c>
    </row>
    <row r="65" spans="2:8" x14ac:dyDescent="0.4">
      <c r="B65" s="39">
        <v>43893</v>
      </c>
      <c r="C65" s="10" t="s">
        <v>148</v>
      </c>
      <c r="D65" s="10" t="s">
        <v>147</v>
      </c>
      <c r="E65" s="10" t="s">
        <v>149</v>
      </c>
      <c r="F65" s="38">
        <v>24500</v>
      </c>
      <c r="G65" s="10">
        <v>9</v>
      </c>
      <c r="H65" s="38">
        <f t="shared" si="1"/>
        <v>220500</v>
      </c>
    </row>
    <row r="66" spans="2:8" x14ac:dyDescent="0.4">
      <c r="B66" s="42">
        <v>43896</v>
      </c>
      <c r="C66" s="41" t="s">
        <v>148</v>
      </c>
      <c r="D66" s="41" t="s">
        <v>147</v>
      </c>
      <c r="E66" s="41" t="s">
        <v>152</v>
      </c>
      <c r="F66" s="40">
        <v>18900</v>
      </c>
      <c r="G66" s="41">
        <v>15</v>
      </c>
      <c r="H66" s="40">
        <f t="shared" si="1"/>
        <v>283500</v>
      </c>
    </row>
    <row r="67" spans="2:8" x14ac:dyDescent="0.4">
      <c r="B67" s="39">
        <v>43897</v>
      </c>
      <c r="C67" s="10" t="s">
        <v>148</v>
      </c>
      <c r="D67" s="10" t="s">
        <v>147</v>
      </c>
      <c r="E67" s="10" t="s">
        <v>158</v>
      </c>
      <c r="F67" s="38">
        <v>12300</v>
      </c>
      <c r="G67" s="10">
        <v>7</v>
      </c>
      <c r="H67" s="38">
        <f t="shared" si="1"/>
        <v>86100</v>
      </c>
    </row>
    <row r="68" spans="2:8" x14ac:dyDescent="0.4">
      <c r="B68" s="42">
        <v>43898</v>
      </c>
      <c r="C68" s="41" t="s">
        <v>151</v>
      </c>
      <c r="D68" s="41" t="s">
        <v>150</v>
      </c>
      <c r="E68" s="41" t="s">
        <v>146</v>
      </c>
      <c r="F68" s="40">
        <v>7500</v>
      </c>
      <c r="G68" s="41">
        <v>15</v>
      </c>
      <c r="H68" s="40">
        <f t="shared" ref="H68:H91" si="2">F68*G68</f>
        <v>112500</v>
      </c>
    </row>
    <row r="69" spans="2:8" x14ac:dyDescent="0.4">
      <c r="B69" s="39">
        <v>43898</v>
      </c>
      <c r="C69" s="10" t="s">
        <v>155</v>
      </c>
      <c r="D69" s="10" t="s">
        <v>159</v>
      </c>
      <c r="E69" s="10" t="s">
        <v>149</v>
      </c>
      <c r="F69" s="38">
        <v>24500</v>
      </c>
      <c r="G69" s="10">
        <v>18</v>
      </c>
      <c r="H69" s="38">
        <f t="shared" si="2"/>
        <v>441000</v>
      </c>
    </row>
    <row r="70" spans="2:8" x14ac:dyDescent="0.4">
      <c r="B70" s="42">
        <v>43900</v>
      </c>
      <c r="C70" s="41" t="s">
        <v>155</v>
      </c>
      <c r="D70" s="41" t="s">
        <v>159</v>
      </c>
      <c r="E70" s="41" t="s">
        <v>149</v>
      </c>
      <c r="F70" s="40">
        <v>24500</v>
      </c>
      <c r="G70" s="41">
        <v>17</v>
      </c>
      <c r="H70" s="40">
        <f t="shared" si="2"/>
        <v>416500</v>
      </c>
    </row>
    <row r="71" spans="2:8" x14ac:dyDescent="0.4">
      <c r="B71" s="39">
        <v>43903</v>
      </c>
      <c r="C71" s="10" t="s">
        <v>151</v>
      </c>
      <c r="D71" s="10" t="s">
        <v>160</v>
      </c>
      <c r="E71" s="10" t="s">
        <v>149</v>
      </c>
      <c r="F71" s="38">
        <v>24500</v>
      </c>
      <c r="G71" s="10">
        <v>22</v>
      </c>
      <c r="H71" s="38">
        <f t="shared" si="2"/>
        <v>539000</v>
      </c>
    </row>
    <row r="72" spans="2:8" x14ac:dyDescent="0.4">
      <c r="B72" s="42">
        <v>43903</v>
      </c>
      <c r="C72" s="41" t="s">
        <v>151</v>
      </c>
      <c r="D72" s="41" t="s">
        <v>160</v>
      </c>
      <c r="E72" s="41" t="s">
        <v>152</v>
      </c>
      <c r="F72" s="40">
        <v>18900</v>
      </c>
      <c r="G72" s="41">
        <v>19</v>
      </c>
      <c r="H72" s="40">
        <f t="shared" si="2"/>
        <v>359100</v>
      </c>
    </row>
    <row r="73" spans="2:8" x14ac:dyDescent="0.4">
      <c r="B73" s="39">
        <v>43904</v>
      </c>
      <c r="C73" s="10" t="s">
        <v>151</v>
      </c>
      <c r="D73" s="10" t="s">
        <v>160</v>
      </c>
      <c r="E73" s="10" t="s">
        <v>158</v>
      </c>
      <c r="F73" s="38">
        <v>12300</v>
      </c>
      <c r="G73" s="10">
        <v>17</v>
      </c>
      <c r="H73" s="38">
        <f t="shared" si="2"/>
        <v>209100</v>
      </c>
    </row>
    <row r="74" spans="2:8" x14ac:dyDescent="0.4">
      <c r="B74" s="42">
        <v>43905</v>
      </c>
      <c r="C74" s="41" t="s">
        <v>151</v>
      </c>
      <c r="D74" s="41" t="s">
        <v>160</v>
      </c>
      <c r="E74" s="41" t="s">
        <v>157</v>
      </c>
      <c r="F74" s="40">
        <v>9800</v>
      </c>
      <c r="G74" s="41">
        <v>13</v>
      </c>
      <c r="H74" s="40">
        <f t="shared" si="2"/>
        <v>127400</v>
      </c>
    </row>
    <row r="75" spans="2:8" x14ac:dyDescent="0.4">
      <c r="B75" s="39">
        <v>43906</v>
      </c>
      <c r="C75" s="10" t="s">
        <v>151</v>
      </c>
      <c r="D75" s="10" t="s">
        <v>160</v>
      </c>
      <c r="E75" s="10" t="s">
        <v>146</v>
      </c>
      <c r="F75" s="38">
        <v>7500</v>
      </c>
      <c r="G75" s="10">
        <v>15</v>
      </c>
      <c r="H75" s="38">
        <f t="shared" si="2"/>
        <v>112500</v>
      </c>
    </row>
    <row r="76" spans="2:8" x14ac:dyDescent="0.4">
      <c r="B76" s="42">
        <v>43907</v>
      </c>
      <c r="C76" s="41" t="s">
        <v>148</v>
      </c>
      <c r="D76" s="41" t="s">
        <v>147</v>
      </c>
      <c r="E76" s="41" t="s">
        <v>149</v>
      </c>
      <c r="F76" s="40">
        <v>24500</v>
      </c>
      <c r="G76" s="41">
        <v>12</v>
      </c>
      <c r="H76" s="40">
        <f t="shared" si="2"/>
        <v>294000</v>
      </c>
    </row>
    <row r="77" spans="2:8" x14ac:dyDescent="0.4">
      <c r="B77" s="39">
        <v>43910</v>
      </c>
      <c r="C77" s="10" t="s">
        <v>148</v>
      </c>
      <c r="D77" s="10" t="s">
        <v>147</v>
      </c>
      <c r="E77" s="10" t="s">
        <v>152</v>
      </c>
      <c r="F77" s="38">
        <v>18900</v>
      </c>
      <c r="G77" s="10">
        <v>12</v>
      </c>
      <c r="H77" s="38">
        <f t="shared" si="2"/>
        <v>226800</v>
      </c>
    </row>
    <row r="78" spans="2:8" x14ac:dyDescent="0.4">
      <c r="B78" s="42">
        <v>43910</v>
      </c>
      <c r="C78" s="41" t="s">
        <v>148</v>
      </c>
      <c r="D78" s="41" t="s">
        <v>147</v>
      </c>
      <c r="E78" s="41" t="s">
        <v>158</v>
      </c>
      <c r="F78" s="40">
        <v>12300</v>
      </c>
      <c r="G78" s="41">
        <v>13</v>
      </c>
      <c r="H78" s="40">
        <f t="shared" si="2"/>
        <v>159900</v>
      </c>
    </row>
    <row r="79" spans="2:8" x14ac:dyDescent="0.4">
      <c r="B79" s="39">
        <v>43911</v>
      </c>
      <c r="C79" s="10" t="s">
        <v>155</v>
      </c>
      <c r="D79" s="10" t="s">
        <v>159</v>
      </c>
      <c r="E79" s="10" t="s">
        <v>149</v>
      </c>
      <c r="F79" s="38">
        <v>24500</v>
      </c>
      <c r="G79" s="10">
        <v>12</v>
      </c>
      <c r="H79" s="38">
        <f t="shared" si="2"/>
        <v>294000</v>
      </c>
    </row>
    <row r="80" spans="2:8" x14ac:dyDescent="0.4">
      <c r="B80" s="42">
        <v>43912</v>
      </c>
      <c r="C80" s="41" t="s">
        <v>151</v>
      </c>
      <c r="D80" s="41" t="s">
        <v>150</v>
      </c>
      <c r="E80" s="41" t="s">
        <v>149</v>
      </c>
      <c r="F80" s="40">
        <v>24500</v>
      </c>
      <c r="G80" s="41">
        <v>17</v>
      </c>
      <c r="H80" s="40">
        <f t="shared" si="2"/>
        <v>416500</v>
      </c>
    </row>
    <row r="81" spans="2:8" x14ac:dyDescent="0.4">
      <c r="B81" s="39">
        <v>43912</v>
      </c>
      <c r="C81" s="10" t="s">
        <v>151</v>
      </c>
      <c r="D81" s="10" t="s">
        <v>150</v>
      </c>
      <c r="E81" s="10" t="s">
        <v>152</v>
      </c>
      <c r="F81" s="38">
        <v>18900</v>
      </c>
      <c r="G81" s="10">
        <v>17</v>
      </c>
      <c r="H81" s="38">
        <f t="shared" si="2"/>
        <v>321300</v>
      </c>
    </row>
    <row r="82" spans="2:8" x14ac:dyDescent="0.4">
      <c r="B82" s="42">
        <v>43914</v>
      </c>
      <c r="C82" s="41" t="s">
        <v>148</v>
      </c>
      <c r="D82" s="41" t="s">
        <v>147</v>
      </c>
      <c r="E82" s="41" t="s">
        <v>149</v>
      </c>
      <c r="F82" s="40">
        <v>24500</v>
      </c>
      <c r="G82" s="41">
        <v>10</v>
      </c>
      <c r="H82" s="40">
        <f t="shared" si="2"/>
        <v>245000</v>
      </c>
    </row>
    <row r="83" spans="2:8" x14ac:dyDescent="0.4">
      <c r="B83" s="39">
        <v>43917</v>
      </c>
      <c r="C83" s="10" t="s">
        <v>148</v>
      </c>
      <c r="D83" s="10" t="s">
        <v>147</v>
      </c>
      <c r="E83" s="10" t="s">
        <v>152</v>
      </c>
      <c r="F83" s="38">
        <v>18900</v>
      </c>
      <c r="G83" s="10">
        <v>15</v>
      </c>
      <c r="H83" s="38">
        <f t="shared" si="2"/>
        <v>283500</v>
      </c>
    </row>
    <row r="84" spans="2:8" x14ac:dyDescent="0.4">
      <c r="B84" s="42">
        <v>43917</v>
      </c>
      <c r="C84" s="41" t="s">
        <v>148</v>
      </c>
      <c r="D84" s="41" t="s">
        <v>147</v>
      </c>
      <c r="E84" s="41" t="s">
        <v>158</v>
      </c>
      <c r="F84" s="40">
        <v>12300</v>
      </c>
      <c r="G84" s="41">
        <v>10</v>
      </c>
      <c r="H84" s="40">
        <f t="shared" si="2"/>
        <v>123000</v>
      </c>
    </row>
    <row r="85" spans="2:8" x14ac:dyDescent="0.4">
      <c r="B85" s="39">
        <v>43917</v>
      </c>
      <c r="C85" s="10" t="s">
        <v>155</v>
      </c>
      <c r="D85" s="10" t="s">
        <v>156</v>
      </c>
      <c r="E85" s="10" t="s">
        <v>157</v>
      </c>
      <c r="F85" s="38">
        <v>9800</v>
      </c>
      <c r="G85" s="10">
        <v>10</v>
      </c>
      <c r="H85" s="38">
        <f t="shared" si="2"/>
        <v>98000</v>
      </c>
    </row>
    <row r="86" spans="2:8" x14ac:dyDescent="0.4">
      <c r="B86" s="42">
        <v>43918</v>
      </c>
      <c r="C86" s="41" t="s">
        <v>155</v>
      </c>
      <c r="D86" s="41" t="s">
        <v>156</v>
      </c>
      <c r="E86" s="41" t="s">
        <v>146</v>
      </c>
      <c r="F86" s="40">
        <v>7500</v>
      </c>
      <c r="G86" s="41">
        <v>12</v>
      </c>
      <c r="H86" s="40">
        <f t="shared" si="2"/>
        <v>90000</v>
      </c>
    </row>
    <row r="87" spans="2:8" x14ac:dyDescent="0.4">
      <c r="B87" s="39">
        <v>43919</v>
      </c>
      <c r="C87" s="10" t="s">
        <v>155</v>
      </c>
      <c r="D87" s="10" t="s">
        <v>154</v>
      </c>
      <c r="E87" s="10" t="s">
        <v>149</v>
      </c>
      <c r="F87" s="38">
        <v>24500</v>
      </c>
      <c r="G87" s="10">
        <v>13</v>
      </c>
      <c r="H87" s="38">
        <f t="shared" si="2"/>
        <v>318500</v>
      </c>
    </row>
    <row r="88" spans="2:8" x14ac:dyDescent="0.4">
      <c r="B88" s="42">
        <v>43919</v>
      </c>
      <c r="C88" s="41" t="s">
        <v>151</v>
      </c>
      <c r="D88" s="41" t="s">
        <v>153</v>
      </c>
      <c r="E88" s="41" t="s">
        <v>149</v>
      </c>
      <c r="F88" s="40">
        <v>24500</v>
      </c>
      <c r="G88" s="41">
        <v>15</v>
      </c>
      <c r="H88" s="40">
        <f t="shared" si="2"/>
        <v>367500</v>
      </c>
    </row>
    <row r="89" spans="2:8" x14ac:dyDescent="0.4">
      <c r="B89" s="39">
        <v>43919</v>
      </c>
      <c r="C89" s="10" t="s">
        <v>151</v>
      </c>
      <c r="D89" s="10" t="s">
        <v>153</v>
      </c>
      <c r="E89" s="10" t="s">
        <v>152</v>
      </c>
      <c r="F89" s="38">
        <v>18900</v>
      </c>
      <c r="G89" s="10">
        <v>20</v>
      </c>
      <c r="H89" s="38">
        <f t="shared" si="2"/>
        <v>378000</v>
      </c>
    </row>
    <row r="90" spans="2:8" x14ac:dyDescent="0.4">
      <c r="B90" s="42">
        <v>43920</v>
      </c>
      <c r="C90" s="41" t="s">
        <v>151</v>
      </c>
      <c r="D90" s="41" t="s">
        <v>150</v>
      </c>
      <c r="E90" s="41" t="s">
        <v>149</v>
      </c>
      <c r="F90" s="40">
        <v>24500</v>
      </c>
      <c r="G90" s="41">
        <v>14</v>
      </c>
      <c r="H90" s="40">
        <f t="shared" si="2"/>
        <v>343000</v>
      </c>
    </row>
    <row r="91" spans="2:8" x14ac:dyDescent="0.4">
      <c r="B91" s="39">
        <v>43920</v>
      </c>
      <c r="C91" s="10" t="s">
        <v>148</v>
      </c>
      <c r="D91" s="10" t="s">
        <v>147</v>
      </c>
      <c r="E91" s="10" t="s">
        <v>146</v>
      </c>
      <c r="F91" s="38">
        <v>7500</v>
      </c>
      <c r="G91" s="10">
        <v>10</v>
      </c>
      <c r="H91" s="38">
        <f t="shared" si="2"/>
        <v>75000</v>
      </c>
    </row>
  </sheetData>
  <mergeCells count="1">
    <mergeCell ref="B1:H1"/>
  </mergeCells>
  <phoneticPr fontId="4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5"/>
  <sheetViews>
    <sheetView zoomScaleNormal="100" workbookViewId="0"/>
  </sheetViews>
  <sheetFormatPr defaultRowHeight="18.75" x14ac:dyDescent="0.4"/>
  <cols>
    <col min="1" max="1" width="13.375" bestFit="1" customWidth="1"/>
    <col min="2" max="5" width="14.5" customWidth="1"/>
    <col min="6" max="6" width="5" customWidth="1"/>
    <col min="7" max="10" width="11.25" bestFit="1" customWidth="1"/>
    <col min="11" max="11" width="11.25" style="130" bestFit="1" customWidth="1"/>
    <col min="12" max="13" width="11.25" style="131" bestFit="1" customWidth="1"/>
    <col min="14" max="54" width="11.25" bestFit="1" customWidth="1"/>
    <col min="55" max="55" width="5.5" customWidth="1"/>
  </cols>
  <sheetData>
    <row r="1" spans="1:13" x14ac:dyDescent="0.4">
      <c r="L1" s="122" t="s">
        <v>318</v>
      </c>
      <c r="M1" s="128">
        <v>245700</v>
      </c>
    </row>
    <row r="2" spans="1:13" x14ac:dyDescent="0.4">
      <c r="A2" s="119" t="s">
        <v>329</v>
      </c>
      <c r="B2" s="119"/>
      <c r="C2" s="119"/>
      <c r="D2" s="119"/>
      <c r="E2" s="119"/>
      <c r="L2" s="122" t="s">
        <v>319</v>
      </c>
      <c r="M2" s="128">
        <v>264600</v>
      </c>
    </row>
    <row r="3" spans="1:13" x14ac:dyDescent="0.4">
      <c r="E3" s="1" t="s">
        <v>172</v>
      </c>
      <c r="L3" s="122" t="s">
        <v>320</v>
      </c>
      <c r="M3" s="128">
        <v>283500</v>
      </c>
    </row>
    <row r="4" spans="1:13" x14ac:dyDescent="0.4">
      <c r="A4" s="115" t="s">
        <v>328</v>
      </c>
      <c r="B4" s="116" t="s">
        <v>137</v>
      </c>
      <c r="C4" s="116" t="s">
        <v>138</v>
      </c>
      <c r="D4" s="116" t="s">
        <v>139</v>
      </c>
      <c r="E4" s="116" t="s">
        <v>177</v>
      </c>
      <c r="G4" s="121" t="s">
        <v>331</v>
      </c>
      <c r="L4" s="122" t="s">
        <v>321</v>
      </c>
      <c r="M4" s="128">
        <v>283500</v>
      </c>
    </row>
    <row r="5" spans="1:13" ht="19.5" thickBot="1" x14ac:dyDescent="0.45">
      <c r="A5" s="113"/>
      <c r="G5" t="s">
        <v>332</v>
      </c>
      <c r="L5" s="122" t="s">
        <v>322</v>
      </c>
      <c r="M5" s="128">
        <v>294000</v>
      </c>
    </row>
    <row r="6" spans="1:13" ht="19.5" thickBot="1" x14ac:dyDescent="0.45">
      <c r="A6" s="113"/>
      <c r="G6" s="123"/>
      <c r="H6" t="s">
        <v>333</v>
      </c>
      <c r="L6" s="122" t="s">
        <v>323</v>
      </c>
    </row>
    <row r="7" spans="1:13" x14ac:dyDescent="0.4">
      <c r="A7" s="113"/>
      <c r="L7" s="122" t="s">
        <v>324</v>
      </c>
      <c r="M7" s="129" t="s">
        <v>342</v>
      </c>
    </row>
    <row r="8" spans="1:13" x14ac:dyDescent="0.4">
      <c r="A8" s="113"/>
      <c r="G8" s="121" t="s">
        <v>334</v>
      </c>
      <c r="L8" s="122" t="s">
        <v>325</v>
      </c>
      <c r="M8" s="129" t="s">
        <v>341</v>
      </c>
    </row>
    <row r="9" spans="1:13" ht="19.5" thickBot="1" x14ac:dyDescent="0.45">
      <c r="A9" s="113"/>
      <c r="G9" t="s">
        <v>335</v>
      </c>
      <c r="L9" s="122" t="s">
        <v>326</v>
      </c>
      <c r="M9" s="129" t="s">
        <v>343</v>
      </c>
    </row>
    <row r="10" spans="1:13" ht="19.5" thickBot="1" x14ac:dyDescent="0.45">
      <c r="A10" s="113"/>
      <c r="G10" s="124"/>
      <c r="H10" t="s">
        <v>336</v>
      </c>
      <c r="L10" s="127">
        <v>43848</v>
      </c>
    </row>
    <row r="11" spans="1:13" ht="19.5" thickBot="1" x14ac:dyDescent="0.45">
      <c r="A11" s="113"/>
      <c r="G11" s="125"/>
      <c r="H11" t="s">
        <v>337</v>
      </c>
      <c r="L11" s="127">
        <v>43871</v>
      </c>
    </row>
    <row r="12" spans="1:13" x14ac:dyDescent="0.4">
      <c r="A12" s="113"/>
      <c r="L12" s="127">
        <v>43896</v>
      </c>
    </row>
    <row r="13" spans="1:13" x14ac:dyDescent="0.4">
      <c r="A13" s="113"/>
      <c r="G13" s="121" t="s">
        <v>338</v>
      </c>
      <c r="L13" s="127">
        <v>43907</v>
      </c>
    </row>
    <row r="14" spans="1:13" ht="19.5" thickBot="1" x14ac:dyDescent="0.45">
      <c r="A14" s="117" t="s">
        <v>177</v>
      </c>
      <c r="B14" s="120"/>
      <c r="C14" s="120"/>
      <c r="D14" s="120"/>
      <c r="E14" s="120"/>
      <c r="G14" t="s">
        <v>339</v>
      </c>
      <c r="L14" s="127">
        <v>43917</v>
      </c>
    </row>
    <row r="15" spans="1:13" ht="19.5" thickBot="1" x14ac:dyDescent="0.45">
      <c r="G15" s="123"/>
      <c r="H15" t="s">
        <v>344</v>
      </c>
    </row>
  </sheetData>
  <phoneticPr fontId="4"/>
  <dataValidations count="4">
    <dataValidation type="list" allowBlank="1" showInputMessage="1" showErrorMessage="1" sqref="G6" xr:uid="{00000000-0002-0000-0C00-000000000000}">
      <formula1>$L$1:$L$9</formula1>
    </dataValidation>
    <dataValidation type="list" allowBlank="1" showInputMessage="1" showErrorMessage="1" sqref="G10" xr:uid="{00000000-0002-0000-0C00-000001000000}">
      <formula1>$L$10:$L$14</formula1>
    </dataValidation>
    <dataValidation type="list" allowBlank="1" showInputMessage="1" showErrorMessage="1" sqref="G11" xr:uid="{00000000-0002-0000-0C00-000002000000}">
      <formula1>$M$1:$M$5</formula1>
    </dataValidation>
    <dataValidation type="list" allowBlank="1" showInputMessage="1" showErrorMessage="1" sqref="G15" xr:uid="{00000000-0002-0000-0C00-000003000000}">
      <formula1>$M$7:$M$9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L28"/>
  <sheetViews>
    <sheetView workbookViewId="0"/>
  </sheetViews>
  <sheetFormatPr defaultRowHeight="18.75" x14ac:dyDescent="0.4"/>
  <cols>
    <col min="1" max="1" width="13.375" bestFit="1" customWidth="1"/>
    <col min="2" max="5" width="15.625" customWidth="1"/>
    <col min="6" max="6" width="4" customWidth="1"/>
    <col min="7" max="7" width="11.75" bestFit="1" customWidth="1"/>
    <col min="8" max="11" width="11.25" bestFit="1" customWidth="1"/>
    <col min="12" max="12" width="11.25" style="126" bestFit="1" customWidth="1"/>
    <col min="13" max="54" width="11.25" bestFit="1" customWidth="1"/>
    <col min="55" max="55" width="5.5" customWidth="1"/>
  </cols>
  <sheetData>
    <row r="2" spans="1:12" x14ac:dyDescent="0.4">
      <c r="A2" s="157" t="s">
        <v>329</v>
      </c>
      <c r="B2" s="157"/>
      <c r="C2" s="157"/>
      <c r="D2" s="157"/>
      <c r="E2" s="157"/>
    </row>
    <row r="3" spans="1:12" x14ac:dyDescent="0.4">
      <c r="E3" s="1" t="s">
        <v>172</v>
      </c>
    </row>
    <row r="4" spans="1:12" x14ac:dyDescent="0.4">
      <c r="A4" s="115" t="s">
        <v>328</v>
      </c>
      <c r="B4" s="116" t="s">
        <v>137</v>
      </c>
      <c r="C4" s="116" t="s">
        <v>138</v>
      </c>
      <c r="D4" s="116" t="s">
        <v>139</v>
      </c>
      <c r="E4" s="116" t="s">
        <v>177</v>
      </c>
      <c r="G4" s="121" t="s">
        <v>331</v>
      </c>
      <c r="L4" s="122" t="s">
        <v>318</v>
      </c>
    </row>
    <row r="5" spans="1:12" ht="19.5" thickBot="1" x14ac:dyDescent="0.45">
      <c r="A5" s="113" t="s">
        <v>320</v>
      </c>
      <c r="B5" s="94">
        <v>343000</v>
      </c>
      <c r="C5" s="94">
        <v>936100</v>
      </c>
      <c r="D5" s="94">
        <v>1997300</v>
      </c>
      <c r="E5" s="94">
        <v>3276400</v>
      </c>
      <c r="G5" t="s">
        <v>332</v>
      </c>
      <c r="L5" s="122" t="s">
        <v>319</v>
      </c>
    </row>
    <row r="6" spans="1:12" ht="19.5" thickBot="1" x14ac:dyDescent="0.45">
      <c r="A6" s="113" t="s">
        <v>321</v>
      </c>
      <c r="B6" s="94">
        <v>1234300</v>
      </c>
      <c r="C6" s="94">
        <v>686800</v>
      </c>
      <c r="D6" s="94">
        <v>1347100</v>
      </c>
      <c r="E6" s="94">
        <v>3268200</v>
      </c>
      <c r="G6" s="123" t="s">
        <v>320</v>
      </c>
      <c r="H6" t="s">
        <v>333</v>
      </c>
      <c r="L6" s="122" t="s">
        <v>320</v>
      </c>
    </row>
    <row r="7" spans="1:12" x14ac:dyDescent="0.4">
      <c r="A7" s="113" t="s">
        <v>322</v>
      </c>
      <c r="B7" s="94">
        <v>1347200</v>
      </c>
      <c r="C7" s="94">
        <v>276500</v>
      </c>
      <c r="D7" s="94">
        <v>1193300</v>
      </c>
      <c r="E7" s="94">
        <v>2817000</v>
      </c>
      <c r="L7" s="122" t="s">
        <v>321</v>
      </c>
    </row>
    <row r="8" spans="1:12" x14ac:dyDescent="0.4">
      <c r="A8" s="113" t="s">
        <v>325</v>
      </c>
      <c r="B8" s="94">
        <v>322000</v>
      </c>
      <c r="C8" s="94">
        <v>727700</v>
      </c>
      <c r="D8" s="94">
        <v>1151500</v>
      </c>
      <c r="E8" s="94">
        <v>2201200</v>
      </c>
      <c r="G8" s="121" t="s">
        <v>334</v>
      </c>
      <c r="L8" s="122" t="s">
        <v>322</v>
      </c>
    </row>
    <row r="9" spans="1:12" ht="19.5" thickBot="1" x14ac:dyDescent="0.45">
      <c r="A9" s="113" t="s">
        <v>318</v>
      </c>
      <c r="B9" s="94">
        <v>588200</v>
      </c>
      <c r="C9" s="94">
        <v>1173200</v>
      </c>
      <c r="D9" s="94">
        <v>0</v>
      </c>
      <c r="E9" s="94">
        <v>1761400</v>
      </c>
      <c r="G9" t="s">
        <v>335</v>
      </c>
      <c r="L9" s="122" t="s">
        <v>323</v>
      </c>
    </row>
    <row r="10" spans="1:12" ht="19.5" thickBot="1" x14ac:dyDescent="0.45">
      <c r="A10" s="113" t="s">
        <v>323</v>
      </c>
      <c r="B10" s="94">
        <v>393500</v>
      </c>
      <c r="C10" s="94">
        <v>270600</v>
      </c>
      <c r="D10" s="94">
        <v>745500</v>
      </c>
      <c r="E10" s="94">
        <v>1409600</v>
      </c>
      <c r="G10" s="124">
        <v>43907</v>
      </c>
      <c r="H10" t="s">
        <v>336</v>
      </c>
      <c r="L10" s="122" t="s">
        <v>324</v>
      </c>
    </row>
    <row r="11" spans="1:12" ht="19.5" thickBot="1" x14ac:dyDescent="0.45">
      <c r="A11" s="113" t="s">
        <v>319</v>
      </c>
      <c r="B11" s="94">
        <v>947900</v>
      </c>
      <c r="C11" s="94">
        <v>170100</v>
      </c>
      <c r="D11" s="94">
        <v>166100</v>
      </c>
      <c r="E11" s="94">
        <v>1284100</v>
      </c>
      <c r="G11" s="125">
        <v>294000</v>
      </c>
      <c r="H11" t="s">
        <v>337</v>
      </c>
      <c r="L11" s="122" t="s">
        <v>325</v>
      </c>
    </row>
    <row r="12" spans="1:12" x14ac:dyDescent="0.4">
      <c r="A12" s="113" t="s">
        <v>326</v>
      </c>
      <c r="B12" s="94">
        <v>0</v>
      </c>
      <c r="C12" s="94">
        <v>959000</v>
      </c>
      <c r="D12" s="94">
        <v>278000</v>
      </c>
      <c r="E12" s="94">
        <v>1237000</v>
      </c>
      <c r="L12" s="122" t="s">
        <v>326</v>
      </c>
    </row>
    <row r="13" spans="1:12" x14ac:dyDescent="0.4">
      <c r="A13" s="113" t="s">
        <v>324</v>
      </c>
      <c r="B13" s="94">
        <v>226800</v>
      </c>
      <c r="C13" s="94">
        <v>123000</v>
      </c>
      <c r="D13" s="94">
        <v>686000</v>
      </c>
      <c r="E13" s="94">
        <v>1035800</v>
      </c>
      <c r="G13" s="121" t="s">
        <v>338</v>
      </c>
    </row>
    <row r="14" spans="1:12" ht="19.5" thickBot="1" x14ac:dyDescent="0.45">
      <c r="A14" s="117" t="s">
        <v>177</v>
      </c>
      <c r="B14" s="118">
        <v>5402900</v>
      </c>
      <c r="C14" s="118">
        <v>5323000</v>
      </c>
      <c r="D14" s="118">
        <v>7564800</v>
      </c>
      <c r="E14" s="118">
        <v>18290700</v>
      </c>
      <c r="G14" t="s">
        <v>339</v>
      </c>
      <c r="L14" s="127">
        <v>43848</v>
      </c>
    </row>
    <row r="15" spans="1:12" ht="19.5" thickBot="1" x14ac:dyDescent="0.45">
      <c r="G15" s="123" t="s">
        <v>340</v>
      </c>
      <c r="H15" t="s">
        <v>344</v>
      </c>
      <c r="L15" s="127">
        <v>43871</v>
      </c>
    </row>
    <row r="16" spans="1:12" x14ac:dyDescent="0.4">
      <c r="L16" s="127">
        <v>43896</v>
      </c>
    </row>
    <row r="17" spans="1:12" x14ac:dyDescent="0.4">
      <c r="A17" s="112" t="s">
        <v>327</v>
      </c>
      <c r="B17" s="112" t="s">
        <v>317</v>
      </c>
      <c r="L17" s="127">
        <v>43907</v>
      </c>
    </row>
    <row r="18" spans="1:12" x14ac:dyDescent="0.4">
      <c r="A18" s="112" t="s">
        <v>313</v>
      </c>
      <c r="B18" s="114" t="s">
        <v>137</v>
      </c>
      <c r="C18" s="114" t="s">
        <v>138</v>
      </c>
      <c r="D18" s="114" t="s">
        <v>139</v>
      </c>
      <c r="E18" s="114" t="s">
        <v>229</v>
      </c>
      <c r="L18" s="127">
        <v>43917</v>
      </c>
    </row>
    <row r="19" spans="1:12" x14ac:dyDescent="0.4">
      <c r="A19" s="113" t="s">
        <v>320</v>
      </c>
      <c r="B19" s="94">
        <v>343000</v>
      </c>
      <c r="C19" s="94">
        <v>936100</v>
      </c>
      <c r="D19" s="94">
        <v>1997300</v>
      </c>
      <c r="E19" s="94">
        <v>3276400</v>
      </c>
    </row>
    <row r="20" spans="1:12" x14ac:dyDescent="0.4">
      <c r="A20" s="113" t="s">
        <v>321</v>
      </c>
      <c r="B20" s="94">
        <v>1234300</v>
      </c>
      <c r="C20" s="94">
        <v>686800</v>
      </c>
      <c r="D20" s="94">
        <v>1347100</v>
      </c>
      <c r="E20" s="94">
        <v>3268200</v>
      </c>
      <c r="L20" s="128">
        <v>245700</v>
      </c>
    </row>
    <row r="21" spans="1:12" x14ac:dyDescent="0.4">
      <c r="A21" s="113" t="s">
        <v>322</v>
      </c>
      <c r="B21" s="94">
        <v>1347200</v>
      </c>
      <c r="C21" s="94">
        <v>276500</v>
      </c>
      <c r="D21" s="94">
        <v>1193300</v>
      </c>
      <c r="E21" s="94">
        <v>2817000</v>
      </c>
      <c r="L21" s="128">
        <v>264600</v>
      </c>
    </row>
    <row r="22" spans="1:12" x14ac:dyDescent="0.4">
      <c r="A22" s="113" t="s">
        <v>325</v>
      </c>
      <c r="B22" s="94">
        <v>322000</v>
      </c>
      <c r="C22" s="94">
        <v>727700</v>
      </c>
      <c r="D22" s="94">
        <v>1151500</v>
      </c>
      <c r="E22" s="94">
        <v>2201200</v>
      </c>
      <c r="L22" s="128">
        <v>283500</v>
      </c>
    </row>
    <row r="23" spans="1:12" x14ac:dyDescent="0.4">
      <c r="A23" s="113" t="s">
        <v>318</v>
      </c>
      <c r="B23" s="94">
        <v>588200</v>
      </c>
      <c r="C23" s="94">
        <v>1173200</v>
      </c>
      <c r="D23" s="94">
        <v>0</v>
      </c>
      <c r="E23" s="94">
        <v>1761400</v>
      </c>
      <c r="L23" s="128">
        <v>283500</v>
      </c>
    </row>
    <row r="24" spans="1:12" x14ac:dyDescent="0.4">
      <c r="A24" s="113" t="s">
        <v>323</v>
      </c>
      <c r="B24" s="94">
        <v>393500</v>
      </c>
      <c r="C24" s="94">
        <v>270600</v>
      </c>
      <c r="D24" s="94">
        <v>745500</v>
      </c>
      <c r="E24" s="94">
        <v>1409600</v>
      </c>
      <c r="L24" s="128">
        <v>294000</v>
      </c>
    </row>
    <row r="25" spans="1:12" x14ac:dyDescent="0.4">
      <c r="A25" s="113" t="s">
        <v>319</v>
      </c>
      <c r="B25" s="94">
        <v>947900</v>
      </c>
      <c r="C25" s="94">
        <v>170100</v>
      </c>
      <c r="D25" s="94">
        <v>166100</v>
      </c>
      <c r="E25" s="94">
        <v>1284100</v>
      </c>
    </row>
    <row r="26" spans="1:12" x14ac:dyDescent="0.4">
      <c r="A26" s="113" t="s">
        <v>326</v>
      </c>
      <c r="B26" s="94">
        <v>0</v>
      </c>
      <c r="C26" s="94">
        <v>959000</v>
      </c>
      <c r="D26" s="94">
        <v>278000</v>
      </c>
      <c r="E26" s="94">
        <v>1237000</v>
      </c>
      <c r="L26" s="129" t="s">
        <v>342</v>
      </c>
    </row>
    <row r="27" spans="1:12" x14ac:dyDescent="0.4">
      <c r="A27" s="113" t="s">
        <v>324</v>
      </c>
      <c r="B27" s="94">
        <v>226800</v>
      </c>
      <c r="C27" s="94">
        <v>123000</v>
      </c>
      <c r="D27" s="94">
        <v>686000</v>
      </c>
      <c r="E27" s="94">
        <v>1035800</v>
      </c>
      <c r="L27" s="129" t="s">
        <v>341</v>
      </c>
    </row>
    <row r="28" spans="1:12" x14ac:dyDescent="0.4">
      <c r="A28" s="113" t="s">
        <v>229</v>
      </c>
      <c r="B28" s="94">
        <v>5402900</v>
      </c>
      <c r="C28" s="94">
        <v>5323000</v>
      </c>
      <c r="D28" s="94">
        <v>7564800</v>
      </c>
      <c r="E28" s="94">
        <v>18290700</v>
      </c>
      <c r="L28" s="129" t="s">
        <v>343</v>
      </c>
    </row>
  </sheetData>
  <sortState xmlns:xlrd2="http://schemas.microsoft.com/office/spreadsheetml/2017/richdata2" ref="L26:L28">
    <sortCondition ref="L26"/>
  </sortState>
  <mergeCells count="1">
    <mergeCell ref="A2:E2"/>
  </mergeCells>
  <phoneticPr fontId="4"/>
  <dataValidations count="4">
    <dataValidation type="list" allowBlank="1" showInputMessage="1" showErrorMessage="1" sqref="G6" xr:uid="{00000000-0002-0000-0D00-000000000000}">
      <formula1>$L$3:$L$12</formula1>
    </dataValidation>
    <dataValidation type="list" allowBlank="1" showInputMessage="1" showErrorMessage="1" sqref="G15" xr:uid="{00000000-0002-0000-0D00-000001000000}">
      <formula1>$L$26:$L$28</formula1>
    </dataValidation>
    <dataValidation type="list" allowBlank="1" showInputMessage="1" showErrorMessage="1" sqref="G10" xr:uid="{00000000-0002-0000-0D00-000002000000}">
      <formula1>$L$17:$L$18</formula1>
    </dataValidation>
    <dataValidation type="list" allowBlank="1" showInputMessage="1" showErrorMessage="1" sqref="G11" xr:uid="{00000000-0002-0000-0D00-000003000000}">
      <formula1>$L$20:$L$21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O17"/>
  <sheetViews>
    <sheetView workbookViewId="0"/>
  </sheetViews>
  <sheetFormatPr defaultRowHeight="18.75" x14ac:dyDescent="0.4"/>
  <cols>
    <col min="1" max="1" width="1.625" customWidth="1"/>
    <col min="2" max="8" width="12.5" customWidth="1"/>
    <col min="11" max="11" width="4.875" customWidth="1"/>
    <col min="12" max="12" width="6.875" customWidth="1"/>
    <col min="14" max="14" width="16.625" customWidth="1"/>
    <col min="15" max="15" width="9" style="126"/>
  </cols>
  <sheetData>
    <row r="1" spans="2:15" x14ac:dyDescent="0.4">
      <c r="O1" s="126" t="s">
        <v>184</v>
      </c>
    </row>
    <row r="2" spans="2:15" ht="25.5" x14ac:dyDescent="0.4">
      <c r="B2" s="158" t="s">
        <v>170</v>
      </c>
      <c r="C2" s="158"/>
      <c r="D2" s="158"/>
      <c r="E2" s="158"/>
      <c r="F2" s="158"/>
      <c r="G2" s="158"/>
      <c r="H2" s="158"/>
      <c r="O2" s="126" t="s">
        <v>348</v>
      </c>
    </row>
    <row r="3" spans="2:15" ht="19.5" x14ac:dyDescent="0.4">
      <c r="B3" s="159" t="s">
        <v>171</v>
      </c>
      <c r="C3" s="159"/>
      <c r="D3" s="159"/>
      <c r="E3" s="159"/>
      <c r="F3" s="159"/>
      <c r="G3" s="159"/>
      <c r="H3" s="159"/>
      <c r="O3" s="126" t="s">
        <v>349</v>
      </c>
    </row>
    <row r="4" spans="2:15" x14ac:dyDescent="0.4">
      <c r="H4" s="1" t="s">
        <v>172</v>
      </c>
      <c r="O4" s="126" t="s">
        <v>181</v>
      </c>
    </row>
    <row r="5" spans="2:15" ht="19.5" thickBot="1" x14ac:dyDescent="0.45">
      <c r="B5" s="44"/>
      <c r="C5" s="45" t="s">
        <v>173</v>
      </c>
      <c r="D5" s="45" t="s">
        <v>174</v>
      </c>
      <c r="E5" s="45" t="s">
        <v>175</v>
      </c>
      <c r="F5" s="45" t="s">
        <v>176</v>
      </c>
      <c r="G5" s="45" t="s">
        <v>177</v>
      </c>
      <c r="H5" s="45" t="s">
        <v>178</v>
      </c>
      <c r="J5" s="132" t="s">
        <v>360</v>
      </c>
      <c r="O5" s="126" t="s">
        <v>347</v>
      </c>
    </row>
    <row r="6" spans="2:15" x14ac:dyDescent="0.4">
      <c r="B6" s="46" t="s">
        <v>179</v>
      </c>
      <c r="C6" s="20">
        <v>319000</v>
      </c>
      <c r="D6" s="20">
        <v>296400</v>
      </c>
      <c r="E6" s="20">
        <v>312400</v>
      </c>
      <c r="F6" s="20">
        <v>147200</v>
      </c>
      <c r="G6" s="20"/>
      <c r="H6" s="134"/>
      <c r="J6" t="s">
        <v>353</v>
      </c>
      <c r="O6" s="126" t="s">
        <v>183</v>
      </c>
    </row>
    <row r="7" spans="2:15" x14ac:dyDescent="0.4">
      <c r="B7" s="47" t="s">
        <v>180</v>
      </c>
      <c r="C7" s="11">
        <v>195500</v>
      </c>
      <c r="D7" s="11">
        <v>212500</v>
      </c>
      <c r="E7" s="11">
        <v>217800</v>
      </c>
      <c r="F7" s="11">
        <v>75000</v>
      </c>
      <c r="G7" s="20"/>
      <c r="H7" s="135"/>
      <c r="J7" s="1" t="s">
        <v>350</v>
      </c>
      <c r="K7" s="96" t="s">
        <v>351</v>
      </c>
      <c r="L7" s="133"/>
      <c r="M7" t="s">
        <v>352</v>
      </c>
      <c r="O7" s="126" t="s">
        <v>345</v>
      </c>
    </row>
    <row r="8" spans="2:15" x14ac:dyDescent="0.4">
      <c r="B8" s="47" t="s">
        <v>181</v>
      </c>
      <c r="C8" s="11">
        <v>115000</v>
      </c>
      <c r="D8" s="11">
        <v>95400</v>
      </c>
      <c r="E8" s="11">
        <v>86000</v>
      </c>
      <c r="F8" s="11">
        <v>54900</v>
      </c>
      <c r="G8" s="20"/>
      <c r="H8" s="135"/>
      <c r="O8" s="126" t="s">
        <v>346</v>
      </c>
    </row>
    <row r="9" spans="2:15" x14ac:dyDescent="0.4">
      <c r="B9" s="47" t="s">
        <v>182</v>
      </c>
      <c r="C9" s="11">
        <v>87000</v>
      </c>
      <c r="D9" s="11">
        <v>95000</v>
      </c>
      <c r="E9" s="11">
        <v>78900</v>
      </c>
      <c r="F9" s="11">
        <v>82000</v>
      </c>
      <c r="G9" s="20"/>
      <c r="H9" s="135"/>
      <c r="J9" s="132" t="s">
        <v>359</v>
      </c>
    </row>
    <row r="10" spans="2:15" x14ac:dyDescent="0.4">
      <c r="B10" s="47" t="s">
        <v>183</v>
      </c>
      <c r="C10" s="11">
        <v>64000</v>
      </c>
      <c r="D10" s="11">
        <v>59800</v>
      </c>
      <c r="E10" s="11">
        <v>32800</v>
      </c>
      <c r="F10" s="11">
        <v>43000</v>
      </c>
      <c r="G10" s="20"/>
      <c r="H10" s="135"/>
      <c r="J10" t="s">
        <v>354</v>
      </c>
    </row>
    <row r="11" spans="2:15" x14ac:dyDescent="0.4">
      <c r="B11" s="47" t="s">
        <v>184</v>
      </c>
      <c r="C11" s="11">
        <v>54000</v>
      </c>
      <c r="D11" s="11">
        <v>45000</v>
      </c>
      <c r="E11" s="11">
        <v>42500</v>
      </c>
      <c r="F11" s="11">
        <v>0</v>
      </c>
      <c r="G11" s="20"/>
      <c r="H11" s="135"/>
      <c r="J11" t="s">
        <v>355</v>
      </c>
    </row>
    <row r="12" spans="2:15" x14ac:dyDescent="0.4">
      <c r="B12" s="47" t="s">
        <v>185</v>
      </c>
      <c r="C12" s="11">
        <v>32000</v>
      </c>
      <c r="D12" s="11">
        <v>29500</v>
      </c>
      <c r="E12" s="11">
        <v>22800</v>
      </c>
      <c r="F12" s="11">
        <v>35300</v>
      </c>
      <c r="G12" s="20"/>
      <c r="H12" s="135"/>
      <c r="J12" t="s">
        <v>356</v>
      </c>
      <c r="M12" s="133"/>
      <c r="N12" t="s">
        <v>357</v>
      </c>
    </row>
    <row r="13" spans="2:15" ht="19.5" thickBot="1" x14ac:dyDescent="0.45">
      <c r="B13" s="44" t="s">
        <v>186</v>
      </c>
      <c r="C13" s="48">
        <v>32500</v>
      </c>
      <c r="D13" s="48">
        <v>29800</v>
      </c>
      <c r="E13" s="48">
        <v>19700</v>
      </c>
      <c r="F13" s="48">
        <v>22000</v>
      </c>
      <c r="G13" s="48"/>
      <c r="H13" s="136"/>
    </row>
    <row r="14" spans="2:15" x14ac:dyDescent="0.4">
      <c r="B14" s="49" t="s">
        <v>177</v>
      </c>
      <c r="C14" s="20"/>
      <c r="D14" s="20"/>
      <c r="E14" s="20"/>
      <c r="F14" s="20"/>
      <c r="G14" s="20"/>
      <c r="H14" s="137"/>
      <c r="J14" s="132" t="s">
        <v>358</v>
      </c>
    </row>
    <row r="15" spans="2:15" x14ac:dyDescent="0.4">
      <c r="J15" t="s">
        <v>361</v>
      </c>
    </row>
    <row r="16" spans="2:15" x14ac:dyDescent="0.4">
      <c r="J16" t="s">
        <v>362</v>
      </c>
      <c r="M16" s="133"/>
      <c r="N16" t="s">
        <v>363</v>
      </c>
    </row>
    <row r="17" spans="10:10" x14ac:dyDescent="0.4">
      <c r="J17" t="s">
        <v>364</v>
      </c>
    </row>
  </sheetData>
  <mergeCells count="2">
    <mergeCell ref="B2:H2"/>
    <mergeCell ref="B3:H3"/>
  </mergeCells>
  <phoneticPr fontId="4"/>
  <dataValidations count="1">
    <dataValidation type="list" allowBlank="1" showInputMessage="1" showErrorMessage="1" sqref="L7 M12 M16" xr:uid="{00000000-0002-0000-0E00-000000000000}">
      <formula1>$O$1:$O$8</formula1>
    </dataValidation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0.79998168889431442"/>
  </sheetPr>
  <dimension ref="B1:O17"/>
  <sheetViews>
    <sheetView workbookViewId="0"/>
  </sheetViews>
  <sheetFormatPr defaultRowHeight="18.75" x14ac:dyDescent="0.4"/>
  <cols>
    <col min="1" max="1" width="1.625" customWidth="1"/>
    <col min="2" max="8" width="12.5" customWidth="1"/>
    <col min="9" max="9" width="6.125" customWidth="1"/>
    <col min="11" max="11" width="4.875" customWidth="1"/>
    <col min="12" max="12" width="6.875" customWidth="1"/>
    <col min="14" max="14" width="16.625" customWidth="1"/>
    <col min="15" max="15" width="9" style="126"/>
  </cols>
  <sheetData>
    <row r="1" spans="2:15" x14ac:dyDescent="0.4">
      <c r="O1" s="126" t="s">
        <v>184</v>
      </c>
    </row>
    <row r="2" spans="2:15" ht="25.5" x14ac:dyDescent="0.4">
      <c r="B2" s="50" t="s">
        <v>170</v>
      </c>
      <c r="C2" s="50"/>
      <c r="D2" s="50"/>
      <c r="E2" s="50"/>
      <c r="F2" s="50"/>
      <c r="G2" s="50"/>
      <c r="H2" s="50"/>
      <c r="O2" s="126" t="s">
        <v>348</v>
      </c>
    </row>
    <row r="3" spans="2:15" ht="19.5" x14ac:dyDescent="0.4">
      <c r="B3" s="51" t="s">
        <v>171</v>
      </c>
      <c r="C3" s="51"/>
      <c r="D3" s="51"/>
      <c r="E3" s="51"/>
      <c r="F3" s="51"/>
      <c r="G3" s="51"/>
      <c r="H3" s="51"/>
      <c r="O3" s="126" t="s">
        <v>349</v>
      </c>
    </row>
    <row r="4" spans="2:15" x14ac:dyDescent="0.4">
      <c r="H4" s="1" t="s">
        <v>172</v>
      </c>
      <c r="O4" s="126" t="s">
        <v>181</v>
      </c>
    </row>
    <row r="5" spans="2:15" ht="19.5" thickBot="1" x14ac:dyDescent="0.45">
      <c r="B5" s="44"/>
      <c r="C5" s="45" t="s">
        <v>173</v>
      </c>
      <c r="D5" s="45" t="s">
        <v>174</v>
      </c>
      <c r="E5" s="45" t="s">
        <v>175</v>
      </c>
      <c r="F5" s="45" t="s">
        <v>176</v>
      </c>
      <c r="G5" s="45" t="s">
        <v>177</v>
      </c>
      <c r="H5" s="45" t="s">
        <v>178</v>
      </c>
      <c r="J5" s="132" t="s">
        <v>360</v>
      </c>
      <c r="O5" s="126" t="s">
        <v>347</v>
      </c>
    </row>
    <row r="6" spans="2:15" x14ac:dyDescent="0.4">
      <c r="B6" s="46" t="s">
        <v>179</v>
      </c>
      <c r="C6" s="20">
        <v>319000</v>
      </c>
      <c r="D6" s="20">
        <v>296400</v>
      </c>
      <c r="E6" s="20">
        <v>312400</v>
      </c>
      <c r="F6" s="20">
        <v>147200</v>
      </c>
      <c r="G6" s="20">
        <f>SUM(C6:F6)</f>
        <v>1075000</v>
      </c>
      <c r="H6" s="84">
        <f>G6/$G$14</f>
        <v>0.35423600355883611</v>
      </c>
      <c r="J6" t="s">
        <v>353</v>
      </c>
      <c r="O6" s="126" t="s">
        <v>183</v>
      </c>
    </row>
    <row r="7" spans="2:15" x14ac:dyDescent="0.4">
      <c r="B7" s="47" t="s">
        <v>180</v>
      </c>
      <c r="C7" s="11">
        <v>195500</v>
      </c>
      <c r="D7" s="11">
        <v>212500</v>
      </c>
      <c r="E7" s="11">
        <v>217800</v>
      </c>
      <c r="F7" s="11">
        <v>75000</v>
      </c>
      <c r="G7" s="20">
        <f t="shared" ref="G7:G13" si="0">SUM(C7:F7)</f>
        <v>700800</v>
      </c>
      <c r="H7" s="85">
        <f t="shared" ref="H7:H14" si="1">G7/$G$14</f>
        <v>0.23092892213398358</v>
      </c>
      <c r="J7" s="1" t="s">
        <v>350</v>
      </c>
      <c r="K7" s="96" t="s">
        <v>351</v>
      </c>
      <c r="L7" s="133" t="s">
        <v>347</v>
      </c>
      <c r="M7" t="s">
        <v>352</v>
      </c>
      <c r="O7" s="126" t="s">
        <v>345</v>
      </c>
    </row>
    <row r="8" spans="2:15" x14ac:dyDescent="0.4">
      <c r="B8" s="47" t="s">
        <v>181</v>
      </c>
      <c r="C8" s="11">
        <v>115000</v>
      </c>
      <c r="D8" s="11">
        <v>95400</v>
      </c>
      <c r="E8" s="11">
        <v>86000</v>
      </c>
      <c r="F8" s="11">
        <v>54900</v>
      </c>
      <c r="G8" s="20">
        <f t="shared" si="0"/>
        <v>351300</v>
      </c>
      <c r="H8" s="85">
        <f t="shared" si="1"/>
        <v>0.11576103074438988</v>
      </c>
      <c r="O8" s="126" t="s">
        <v>346</v>
      </c>
    </row>
    <row r="9" spans="2:15" x14ac:dyDescent="0.4">
      <c r="B9" s="47" t="s">
        <v>182</v>
      </c>
      <c r="C9" s="11">
        <v>87000</v>
      </c>
      <c r="D9" s="11">
        <v>95000</v>
      </c>
      <c r="E9" s="11">
        <v>78900</v>
      </c>
      <c r="F9" s="11">
        <v>82000</v>
      </c>
      <c r="G9" s="20">
        <f t="shared" si="0"/>
        <v>342900</v>
      </c>
      <c r="H9" s="85">
        <f t="shared" si="1"/>
        <v>0.11299304708867433</v>
      </c>
      <c r="J9" s="132" t="s">
        <v>359</v>
      </c>
    </row>
    <row r="10" spans="2:15" x14ac:dyDescent="0.4">
      <c r="B10" s="47" t="s">
        <v>183</v>
      </c>
      <c r="C10" s="11">
        <v>64000</v>
      </c>
      <c r="D10" s="11">
        <v>59800</v>
      </c>
      <c r="E10" s="11">
        <v>32800</v>
      </c>
      <c r="F10" s="11">
        <v>43000</v>
      </c>
      <c r="G10" s="20">
        <f t="shared" si="0"/>
        <v>199600</v>
      </c>
      <c r="H10" s="85">
        <f t="shared" si="1"/>
        <v>6.5772564009622045E-2</v>
      </c>
      <c r="J10" t="s">
        <v>354</v>
      </c>
    </row>
    <row r="11" spans="2:15" x14ac:dyDescent="0.4">
      <c r="B11" s="47" t="s">
        <v>184</v>
      </c>
      <c r="C11" s="11">
        <v>54000</v>
      </c>
      <c r="D11" s="11">
        <v>45000</v>
      </c>
      <c r="E11" s="11">
        <v>42500</v>
      </c>
      <c r="F11" s="11">
        <v>0</v>
      </c>
      <c r="G11" s="20">
        <f t="shared" si="0"/>
        <v>141500</v>
      </c>
      <c r="H11" s="85">
        <f t="shared" si="1"/>
        <v>4.6627343724256101E-2</v>
      </c>
      <c r="J11" t="s">
        <v>355</v>
      </c>
    </row>
    <row r="12" spans="2:15" x14ac:dyDescent="0.4">
      <c r="B12" s="47" t="s">
        <v>185</v>
      </c>
      <c r="C12" s="11">
        <v>32000</v>
      </c>
      <c r="D12" s="11">
        <v>29500</v>
      </c>
      <c r="E12" s="11">
        <v>22800</v>
      </c>
      <c r="F12" s="11">
        <v>35300</v>
      </c>
      <c r="G12" s="20">
        <f t="shared" si="0"/>
        <v>119600</v>
      </c>
      <c r="H12" s="85">
        <f t="shared" si="1"/>
        <v>3.9410814907569119E-2</v>
      </c>
      <c r="J12" t="s">
        <v>356</v>
      </c>
      <c r="M12" s="133" t="s">
        <v>181</v>
      </c>
      <c r="N12" t="s">
        <v>357</v>
      </c>
    </row>
    <row r="13" spans="2:15" ht="19.5" thickBot="1" x14ac:dyDescent="0.45">
      <c r="B13" s="44" t="s">
        <v>186</v>
      </c>
      <c r="C13" s="48">
        <v>32500</v>
      </c>
      <c r="D13" s="48">
        <v>29800</v>
      </c>
      <c r="E13" s="48">
        <v>19700</v>
      </c>
      <c r="F13" s="48">
        <v>22000</v>
      </c>
      <c r="G13" s="48">
        <f t="shared" si="0"/>
        <v>104000</v>
      </c>
      <c r="H13" s="86">
        <f t="shared" si="1"/>
        <v>3.4270273832668799E-2</v>
      </c>
    </row>
    <row r="14" spans="2:15" x14ac:dyDescent="0.4">
      <c r="B14" s="49" t="s">
        <v>177</v>
      </c>
      <c r="C14" s="20">
        <f>SUM(C6:C13)</f>
        <v>899000</v>
      </c>
      <c r="D14" s="20">
        <f t="shared" ref="D14:G14" si="2">SUM(D6:D13)</f>
        <v>863400</v>
      </c>
      <c r="E14" s="20">
        <f t="shared" si="2"/>
        <v>812900</v>
      </c>
      <c r="F14" s="20">
        <f t="shared" si="2"/>
        <v>459400</v>
      </c>
      <c r="G14" s="20">
        <f t="shared" si="2"/>
        <v>3034700</v>
      </c>
      <c r="H14" s="87">
        <f t="shared" si="1"/>
        <v>1</v>
      </c>
      <c r="J14" s="132" t="s">
        <v>358</v>
      </c>
    </row>
    <row r="15" spans="2:15" x14ac:dyDescent="0.4">
      <c r="J15" t="s">
        <v>361</v>
      </c>
    </row>
    <row r="16" spans="2:15" x14ac:dyDescent="0.4">
      <c r="J16" t="s">
        <v>362</v>
      </c>
      <c r="M16" s="133" t="s">
        <v>347</v>
      </c>
      <c r="N16" t="s">
        <v>363</v>
      </c>
    </row>
    <row r="17" spans="10:10" x14ac:dyDescent="0.4">
      <c r="J17" t="s">
        <v>364</v>
      </c>
    </row>
  </sheetData>
  <phoneticPr fontId="4"/>
  <conditionalFormatting sqref="C6:F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{A0DB27EA-3D1B-4C0B-BA5C-7518A40A16CD}</x14:id>
        </ext>
      </extLst>
    </cfRule>
  </conditionalFormatting>
  <dataValidations count="1">
    <dataValidation type="list" allowBlank="1" showInputMessage="1" showErrorMessage="1" sqref="L7 M12 M16" xr:uid="{00000000-0002-0000-0F00-000000000000}">
      <formula1>$O$1:$O$8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0DB27EA-3D1B-4C0B-BA5C-7518A40A16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C6:F13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L30"/>
  <sheetViews>
    <sheetView workbookViewId="0"/>
  </sheetViews>
  <sheetFormatPr defaultRowHeight="18.75" x14ac:dyDescent="0.4"/>
  <cols>
    <col min="3" max="3" width="11" bestFit="1" customWidth="1"/>
    <col min="4" max="4" width="10.125" customWidth="1"/>
    <col min="11" max="11" width="10.125" customWidth="1"/>
    <col min="12" max="12" width="14.625" customWidth="1"/>
  </cols>
  <sheetData>
    <row r="2" spans="1:12" x14ac:dyDescent="0.4">
      <c r="A2" t="s">
        <v>187</v>
      </c>
    </row>
    <row r="5" spans="1:12" x14ac:dyDescent="0.4">
      <c r="A5" s="52" t="s">
        <v>316</v>
      </c>
      <c r="B5" s="52" t="s">
        <v>188</v>
      </c>
      <c r="C5" s="52" t="s">
        <v>189</v>
      </c>
      <c r="D5" s="52" t="s">
        <v>190</v>
      </c>
      <c r="E5" s="52" t="s">
        <v>191</v>
      </c>
      <c r="F5" s="52" t="s">
        <v>192</v>
      </c>
      <c r="G5" s="52" t="s">
        <v>193</v>
      </c>
      <c r="H5" s="52" t="s">
        <v>194</v>
      </c>
      <c r="I5" s="52" t="s">
        <v>195</v>
      </c>
      <c r="J5" s="52" t="s">
        <v>196</v>
      </c>
      <c r="K5" s="52" t="s">
        <v>197</v>
      </c>
      <c r="L5" s="52" t="s">
        <v>198</v>
      </c>
    </row>
    <row r="6" spans="1:12" x14ac:dyDescent="0.4">
      <c r="A6" t="s">
        <v>315</v>
      </c>
      <c r="B6" t="s">
        <v>199</v>
      </c>
      <c r="C6" t="s">
        <v>200</v>
      </c>
      <c r="D6" s="53">
        <v>2700</v>
      </c>
      <c r="E6" s="53">
        <v>459</v>
      </c>
      <c r="F6" s="53">
        <v>346</v>
      </c>
      <c r="G6" s="53">
        <v>434</v>
      </c>
      <c r="H6" s="53">
        <v>225</v>
      </c>
      <c r="I6" s="53">
        <v>321</v>
      </c>
      <c r="J6" s="53">
        <v>326</v>
      </c>
      <c r="K6" s="53"/>
    </row>
    <row r="7" spans="1:12" x14ac:dyDescent="0.4">
      <c r="A7" t="s">
        <v>289</v>
      </c>
      <c r="B7" t="s">
        <v>199</v>
      </c>
      <c r="C7" t="s">
        <v>201</v>
      </c>
      <c r="D7" s="53">
        <v>2500</v>
      </c>
      <c r="E7" s="53">
        <v>546</v>
      </c>
      <c r="F7" s="53">
        <v>387</v>
      </c>
      <c r="G7" s="53">
        <v>289</v>
      </c>
      <c r="H7" s="53">
        <v>415</v>
      </c>
      <c r="I7" s="53">
        <v>589</v>
      </c>
      <c r="J7" s="53">
        <v>395</v>
      </c>
      <c r="K7" s="53"/>
    </row>
    <row r="8" spans="1:12" x14ac:dyDescent="0.4">
      <c r="A8" t="s">
        <v>290</v>
      </c>
      <c r="B8" t="s">
        <v>202</v>
      </c>
      <c r="C8" t="s">
        <v>203</v>
      </c>
      <c r="D8" s="53">
        <v>1900</v>
      </c>
      <c r="E8" s="53">
        <v>201</v>
      </c>
      <c r="F8" s="53">
        <v>356</v>
      </c>
      <c r="G8" s="53">
        <v>356</v>
      </c>
      <c r="H8" s="53">
        <v>425</v>
      </c>
      <c r="I8" s="53">
        <v>523</v>
      </c>
      <c r="J8" s="53">
        <v>135</v>
      </c>
      <c r="K8" s="53"/>
    </row>
    <row r="9" spans="1:12" x14ac:dyDescent="0.4">
      <c r="A9" t="s">
        <v>291</v>
      </c>
      <c r="B9" t="s">
        <v>204</v>
      </c>
      <c r="C9" t="s">
        <v>205</v>
      </c>
      <c r="D9" s="53">
        <v>2050</v>
      </c>
      <c r="E9" s="53">
        <v>265</v>
      </c>
      <c r="F9" s="53">
        <v>456</v>
      </c>
      <c r="G9" s="53">
        <v>378</v>
      </c>
      <c r="H9" s="53">
        <v>321</v>
      </c>
      <c r="I9" s="53">
        <v>389</v>
      </c>
      <c r="J9" s="53">
        <v>189</v>
      </c>
      <c r="K9" s="53"/>
    </row>
    <row r="10" spans="1:12" x14ac:dyDescent="0.4">
      <c r="A10" t="s">
        <v>292</v>
      </c>
      <c r="B10" t="s">
        <v>199</v>
      </c>
      <c r="C10" t="s">
        <v>206</v>
      </c>
      <c r="D10" s="53">
        <v>2450</v>
      </c>
      <c r="E10" s="53">
        <v>276</v>
      </c>
      <c r="F10" s="53">
        <v>356</v>
      </c>
      <c r="G10" s="53">
        <v>275</v>
      </c>
      <c r="H10" s="53">
        <v>187</v>
      </c>
      <c r="I10" s="53">
        <v>378</v>
      </c>
      <c r="J10" s="53">
        <v>798</v>
      </c>
      <c r="K10" s="53"/>
    </row>
    <row r="11" spans="1:12" x14ac:dyDescent="0.4">
      <c r="A11" t="s">
        <v>293</v>
      </c>
      <c r="B11" t="s">
        <v>207</v>
      </c>
      <c r="C11" t="s">
        <v>208</v>
      </c>
      <c r="D11" s="53">
        <v>2850</v>
      </c>
      <c r="E11" s="53">
        <v>175</v>
      </c>
      <c r="F11" s="53">
        <v>278</v>
      </c>
      <c r="G11" s="53">
        <v>564</v>
      </c>
      <c r="H11" s="53">
        <v>645</v>
      </c>
      <c r="I11" s="53">
        <v>487</v>
      </c>
      <c r="J11" s="53">
        <v>378</v>
      </c>
      <c r="K11" s="53"/>
    </row>
    <row r="12" spans="1:12" x14ac:dyDescent="0.4">
      <c r="A12" t="s">
        <v>294</v>
      </c>
      <c r="B12" t="s">
        <v>202</v>
      </c>
      <c r="C12" t="s">
        <v>209</v>
      </c>
      <c r="D12" s="53">
        <v>1680</v>
      </c>
      <c r="E12" s="53">
        <v>245</v>
      </c>
      <c r="F12" s="53">
        <v>312</v>
      </c>
      <c r="G12" s="53">
        <v>289</v>
      </c>
      <c r="H12" s="53">
        <v>198</v>
      </c>
      <c r="I12" s="53">
        <v>187</v>
      </c>
      <c r="J12" s="53">
        <v>389</v>
      </c>
      <c r="K12" s="53"/>
    </row>
    <row r="13" spans="1:12" x14ac:dyDescent="0.4">
      <c r="A13" t="s">
        <v>295</v>
      </c>
      <c r="B13" t="s">
        <v>204</v>
      </c>
      <c r="C13" t="s">
        <v>210</v>
      </c>
      <c r="D13" s="53">
        <v>3200</v>
      </c>
      <c r="E13" s="53">
        <v>306</v>
      </c>
      <c r="F13" s="53">
        <v>320</v>
      </c>
      <c r="G13" s="53">
        <v>810</v>
      </c>
      <c r="H13" s="53">
        <v>560</v>
      </c>
      <c r="I13" s="53">
        <v>320</v>
      </c>
      <c r="J13" s="53">
        <v>420</v>
      </c>
      <c r="K13" s="53"/>
    </row>
    <row r="14" spans="1:12" x14ac:dyDescent="0.4">
      <c r="A14" t="s">
        <v>296</v>
      </c>
      <c r="B14" t="s">
        <v>199</v>
      </c>
      <c r="C14" t="s">
        <v>211</v>
      </c>
      <c r="D14" s="53">
        <v>2100</v>
      </c>
      <c r="E14" s="53">
        <v>279</v>
      </c>
      <c r="F14" s="53">
        <v>368</v>
      </c>
      <c r="G14" s="53">
        <v>226</v>
      </c>
      <c r="H14" s="53">
        <v>389</v>
      </c>
      <c r="I14" s="53">
        <v>345</v>
      </c>
      <c r="J14" s="53">
        <v>398</v>
      </c>
      <c r="K14" s="53"/>
    </row>
    <row r="15" spans="1:12" x14ac:dyDescent="0.4">
      <c r="A15" t="s">
        <v>297</v>
      </c>
      <c r="B15" t="s">
        <v>204</v>
      </c>
      <c r="C15" t="s">
        <v>212</v>
      </c>
      <c r="D15" s="53">
        <v>1800</v>
      </c>
      <c r="E15" s="53">
        <v>216</v>
      </c>
      <c r="F15" s="53">
        <v>298</v>
      </c>
      <c r="G15" s="53">
        <v>346</v>
      </c>
      <c r="H15" s="53">
        <v>429</v>
      </c>
      <c r="I15" s="53">
        <v>310</v>
      </c>
      <c r="J15" s="53">
        <v>215</v>
      </c>
      <c r="K15" s="53"/>
    </row>
    <row r="16" spans="1:12" x14ac:dyDescent="0.4">
      <c r="A16" t="s">
        <v>298</v>
      </c>
      <c r="B16" t="s">
        <v>207</v>
      </c>
      <c r="C16" t="s">
        <v>213</v>
      </c>
      <c r="D16" s="53">
        <v>2500</v>
      </c>
      <c r="E16" s="53">
        <v>354</v>
      </c>
      <c r="F16" s="53">
        <v>465</v>
      </c>
      <c r="G16" s="53">
        <v>287</v>
      </c>
      <c r="H16" s="53">
        <v>284</v>
      </c>
      <c r="I16" s="53">
        <v>303</v>
      </c>
      <c r="J16" s="53">
        <v>245</v>
      </c>
      <c r="K16" s="53"/>
    </row>
    <row r="17" spans="1:11" x14ac:dyDescent="0.4">
      <c r="A17" t="s">
        <v>299</v>
      </c>
      <c r="B17" t="s">
        <v>204</v>
      </c>
      <c r="C17" t="s">
        <v>214</v>
      </c>
      <c r="D17" s="53">
        <v>2300</v>
      </c>
      <c r="E17" s="53">
        <v>265</v>
      </c>
      <c r="F17" s="53">
        <v>389</v>
      </c>
      <c r="G17" s="53">
        <v>289</v>
      </c>
      <c r="H17" s="53">
        <v>378</v>
      </c>
      <c r="I17" s="53">
        <v>369</v>
      </c>
      <c r="J17" s="53">
        <v>498</v>
      </c>
      <c r="K17" s="53"/>
    </row>
    <row r="18" spans="1:11" x14ac:dyDescent="0.4">
      <c r="A18" t="s">
        <v>300</v>
      </c>
      <c r="B18" t="s">
        <v>199</v>
      </c>
      <c r="C18" t="s">
        <v>215</v>
      </c>
      <c r="D18" s="53">
        <v>2100</v>
      </c>
      <c r="E18" s="53">
        <v>245</v>
      </c>
      <c r="F18" s="53">
        <v>241</v>
      </c>
      <c r="G18" s="53">
        <v>265</v>
      </c>
      <c r="H18" s="53">
        <v>356</v>
      </c>
      <c r="I18" s="53">
        <v>365</v>
      </c>
      <c r="J18" s="53">
        <v>298</v>
      </c>
      <c r="K18" s="53"/>
    </row>
    <row r="19" spans="1:11" x14ac:dyDescent="0.4">
      <c r="A19" t="s">
        <v>301</v>
      </c>
      <c r="B19" t="s">
        <v>202</v>
      </c>
      <c r="C19" t="s">
        <v>216</v>
      </c>
      <c r="D19" s="53">
        <v>1750</v>
      </c>
      <c r="E19" s="53">
        <v>189</v>
      </c>
      <c r="F19" s="53">
        <v>234</v>
      </c>
      <c r="G19" s="53">
        <v>308</v>
      </c>
      <c r="H19" s="53">
        <v>186</v>
      </c>
      <c r="I19" s="53">
        <v>365</v>
      </c>
      <c r="J19" s="53">
        <v>278</v>
      </c>
      <c r="K19" s="53"/>
    </row>
    <row r="20" spans="1:11" x14ac:dyDescent="0.4">
      <c r="A20" t="s">
        <v>302</v>
      </c>
      <c r="B20" t="s">
        <v>202</v>
      </c>
      <c r="C20" t="s">
        <v>217</v>
      </c>
      <c r="D20" s="53">
        <v>1780</v>
      </c>
      <c r="E20" s="53">
        <v>245</v>
      </c>
      <c r="F20" s="53">
        <v>206</v>
      </c>
      <c r="G20" s="53">
        <v>226</v>
      </c>
      <c r="H20" s="53">
        <v>192</v>
      </c>
      <c r="I20" s="53">
        <v>189</v>
      </c>
      <c r="J20" s="53">
        <v>265</v>
      </c>
      <c r="K20" s="53"/>
    </row>
    <row r="21" spans="1:11" x14ac:dyDescent="0.4">
      <c r="A21" t="s">
        <v>303</v>
      </c>
      <c r="B21" t="s">
        <v>218</v>
      </c>
      <c r="C21" t="s">
        <v>219</v>
      </c>
      <c r="D21" s="53">
        <v>3000</v>
      </c>
      <c r="E21" s="53">
        <v>670</v>
      </c>
      <c r="F21" s="53">
        <v>570</v>
      </c>
      <c r="G21" s="53">
        <v>730</v>
      </c>
      <c r="H21" s="53">
        <v>420</v>
      </c>
      <c r="I21" s="53">
        <v>398</v>
      </c>
      <c r="J21" s="53">
        <v>289</v>
      </c>
      <c r="K21" s="53"/>
    </row>
    <row r="22" spans="1:11" x14ac:dyDescent="0.4">
      <c r="A22" t="s">
        <v>304</v>
      </c>
      <c r="B22" t="s">
        <v>207</v>
      </c>
      <c r="C22" t="s">
        <v>220</v>
      </c>
      <c r="D22" s="53">
        <v>1200</v>
      </c>
      <c r="E22" s="53">
        <v>187</v>
      </c>
      <c r="F22" s="53">
        <v>187</v>
      </c>
      <c r="G22" s="53">
        <v>287</v>
      </c>
      <c r="H22" s="53">
        <v>187</v>
      </c>
      <c r="I22" s="53">
        <v>203</v>
      </c>
      <c r="J22" s="53">
        <v>326</v>
      </c>
      <c r="K22" s="53"/>
    </row>
    <row r="23" spans="1:11" x14ac:dyDescent="0.4">
      <c r="A23" t="s">
        <v>305</v>
      </c>
      <c r="B23" t="s">
        <v>199</v>
      </c>
      <c r="C23" t="s">
        <v>221</v>
      </c>
      <c r="D23" s="53">
        <v>1980</v>
      </c>
      <c r="E23" s="53">
        <v>543</v>
      </c>
      <c r="F23" s="53">
        <v>135</v>
      </c>
      <c r="G23" s="53">
        <v>165</v>
      </c>
      <c r="H23" s="53">
        <v>156</v>
      </c>
      <c r="I23" s="53">
        <v>216</v>
      </c>
      <c r="J23" s="53">
        <v>245</v>
      </c>
      <c r="K23" s="53"/>
    </row>
    <row r="24" spans="1:11" x14ac:dyDescent="0.4">
      <c r="A24" t="s">
        <v>306</v>
      </c>
      <c r="B24" t="s">
        <v>218</v>
      </c>
      <c r="C24" t="s">
        <v>222</v>
      </c>
      <c r="D24" s="53">
        <v>1850</v>
      </c>
      <c r="E24" s="53">
        <v>348</v>
      </c>
      <c r="F24" s="53">
        <v>261</v>
      </c>
      <c r="G24" s="53">
        <v>456</v>
      </c>
      <c r="H24" s="53">
        <v>349</v>
      </c>
      <c r="I24" s="53">
        <v>326</v>
      </c>
      <c r="J24" s="53">
        <v>156</v>
      </c>
      <c r="K24" s="53"/>
    </row>
    <row r="25" spans="1:11" x14ac:dyDescent="0.4">
      <c r="A25" t="s">
        <v>307</v>
      </c>
      <c r="B25" t="s">
        <v>218</v>
      </c>
      <c r="C25" t="s">
        <v>223</v>
      </c>
      <c r="D25" s="53">
        <v>2000</v>
      </c>
      <c r="E25" s="53">
        <v>356</v>
      </c>
      <c r="F25" s="53">
        <v>259</v>
      </c>
      <c r="G25" s="53">
        <v>238</v>
      </c>
      <c r="H25" s="53">
        <v>206</v>
      </c>
      <c r="I25" s="53">
        <v>325</v>
      </c>
      <c r="J25" s="53">
        <v>275</v>
      </c>
      <c r="K25" s="53"/>
    </row>
    <row r="26" spans="1:11" x14ac:dyDescent="0.4">
      <c r="A26" t="s">
        <v>308</v>
      </c>
      <c r="B26" t="s">
        <v>207</v>
      </c>
      <c r="C26" t="s">
        <v>224</v>
      </c>
      <c r="D26" s="53">
        <v>1980</v>
      </c>
      <c r="E26" s="53">
        <v>323</v>
      </c>
      <c r="F26" s="53">
        <v>378</v>
      </c>
      <c r="G26" s="53">
        <v>365</v>
      </c>
      <c r="H26" s="53">
        <v>284</v>
      </c>
      <c r="I26" s="53">
        <v>236</v>
      </c>
      <c r="J26" s="53">
        <v>278</v>
      </c>
      <c r="K26" s="53"/>
    </row>
    <row r="27" spans="1:11" x14ac:dyDescent="0.4">
      <c r="A27" t="s">
        <v>309</v>
      </c>
      <c r="B27" t="s">
        <v>207</v>
      </c>
      <c r="C27" t="s">
        <v>225</v>
      </c>
      <c r="D27" s="53">
        <v>2540</v>
      </c>
      <c r="E27" s="53">
        <v>287</v>
      </c>
      <c r="F27" s="53">
        <v>365</v>
      </c>
      <c r="G27" s="53">
        <v>178</v>
      </c>
      <c r="H27" s="53">
        <v>305</v>
      </c>
      <c r="I27" s="53">
        <v>206</v>
      </c>
      <c r="J27" s="53">
        <v>546</v>
      </c>
      <c r="K27" s="53"/>
    </row>
    <row r="28" spans="1:11" x14ac:dyDescent="0.4">
      <c r="A28" t="s">
        <v>310</v>
      </c>
      <c r="B28" t="s">
        <v>218</v>
      </c>
      <c r="C28" t="s">
        <v>226</v>
      </c>
      <c r="D28" s="53">
        <v>1760</v>
      </c>
      <c r="E28" s="53">
        <v>302</v>
      </c>
      <c r="F28" s="53">
        <v>203</v>
      </c>
      <c r="G28" s="53">
        <v>178</v>
      </c>
      <c r="H28" s="53">
        <v>256</v>
      </c>
      <c r="I28" s="53">
        <v>238</v>
      </c>
      <c r="J28" s="53">
        <v>268</v>
      </c>
      <c r="K28" s="53"/>
    </row>
    <row r="29" spans="1:11" x14ac:dyDescent="0.4">
      <c r="A29" t="s">
        <v>311</v>
      </c>
      <c r="B29" t="s">
        <v>202</v>
      </c>
      <c r="C29" t="s">
        <v>227</v>
      </c>
      <c r="D29" s="53">
        <v>2500</v>
      </c>
      <c r="E29" s="53">
        <v>184</v>
      </c>
      <c r="F29" s="53">
        <v>268</v>
      </c>
      <c r="G29" s="53">
        <v>278</v>
      </c>
      <c r="H29" s="53">
        <v>268</v>
      </c>
      <c r="I29" s="53">
        <v>432</v>
      </c>
      <c r="J29" s="53">
        <v>985</v>
      </c>
      <c r="K29" s="53"/>
    </row>
    <row r="30" spans="1:11" x14ac:dyDescent="0.4">
      <c r="A30" t="s">
        <v>312</v>
      </c>
      <c r="B30" t="s">
        <v>199</v>
      </c>
      <c r="C30" t="s">
        <v>228</v>
      </c>
      <c r="D30" s="53">
        <v>1640</v>
      </c>
      <c r="E30" s="53">
        <v>356</v>
      </c>
      <c r="F30" s="53">
        <v>246</v>
      </c>
      <c r="G30" s="53">
        <v>185</v>
      </c>
      <c r="H30" s="53">
        <v>473</v>
      </c>
      <c r="I30" s="53">
        <v>324</v>
      </c>
      <c r="J30" s="53">
        <v>165</v>
      </c>
      <c r="K30" s="53"/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 tint="0.79998168889431442"/>
  </sheetPr>
  <dimension ref="A2:M30"/>
  <sheetViews>
    <sheetView workbookViewId="0"/>
  </sheetViews>
  <sheetFormatPr defaultRowHeight="18.75" x14ac:dyDescent="0.4"/>
  <cols>
    <col min="3" max="3" width="11" bestFit="1" customWidth="1"/>
    <col min="4" max="4" width="10.25" customWidth="1"/>
    <col min="11" max="11" width="10.125" customWidth="1"/>
    <col min="12" max="12" width="15.625" customWidth="1"/>
    <col min="13" max="13" width="14.625" customWidth="1"/>
  </cols>
  <sheetData>
    <row r="2" spans="1:13" ht="24" x14ac:dyDescent="0.4">
      <c r="A2" s="160" t="s">
        <v>187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5" spans="1:13" x14ac:dyDescent="0.4">
      <c r="A5" t="s">
        <v>287</v>
      </c>
      <c r="B5" s="101" t="s">
        <v>188</v>
      </c>
      <c r="C5" s="102" t="s">
        <v>189</v>
      </c>
      <c r="D5" s="102" t="s">
        <v>190</v>
      </c>
      <c r="E5" s="102" t="s">
        <v>191</v>
      </c>
      <c r="F5" s="102" t="s">
        <v>192</v>
      </c>
      <c r="G5" s="102" t="s">
        <v>193</v>
      </c>
      <c r="H5" s="102" t="s">
        <v>194</v>
      </c>
      <c r="I5" s="102" t="s">
        <v>195</v>
      </c>
      <c r="J5" s="102" t="s">
        <v>196</v>
      </c>
      <c r="K5" s="102" t="s">
        <v>197</v>
      </c>
      <c r="L5" s="102" t="s">
        <v>286</v>
      </c>
      <c r="M5" s="102" t="s">
        <v>198</v>
      </c>
    </row>
    <row r="6" spans="1:13" x14ac:dyDescent="0.4">
      <c r="A6" t="s">
        <v>291</v>
      </c>
      <c r="B6" s="106" t="s">
        <v>204</v>
      </c>
      <c r="C6" s="107" t="s">
        <v>205</v>
      </c>
      <c r="D6" s="108">
        <v>2050</v>
      </c>
      <c r="E6" s="108">
        <v>265</v>
      </c>
      <c r="F6" s="108">
        <v>456</v>
      </c>
      <c r="G6" s="108">
        <v>378</v>
      </c>
      <c r="H6" s="108">
        <v>321</v>
      </c>
      <c r="I6" s="108">
        <v>389</v>
      </c>
      <c r="J6" s="108">
        <v>189</v>
      </c>
      <c r="K6" s="108">
        <f t="shared" ref="K6:K30" si="0">SUM(E6:J6)</f>
        <v>1998</v>
      </c>
      <c r="L6" s="108"/>
      <c r="M6" s="110">
        <f t="shared" ref="M6:M30" si="1">ROUNDDOWN(K6/D6*100,1)</f>
        <v>97.4</v>
      </c>
    </row>
    <row r="7" spans="1:13" x14ac:dyDescent="0.4">
      <c r="A7" t="s">
        <v>295</v>
      </c>
      <c r="B7" s="106" t="s">
        <v>204</v>
      </c>
      <c r="C7" s="107" t="s">
        <v>210</v>
      </c>
      <c r="D7" s="108">
        <v>3200</v>
      </c>
      <c r="E7" s="108">
        <v>306</v>
      </c>
      <c r="F7" s="108">
        <v>320</v>
      </c>
      <c r="G7" s="108">
        <v>810</v>
      </c>
      <c r="H7" s="108">
        <v>560</v>
      </c>
      <c r="I7" s="108">
        <v>320</v>
      </c>
      <c r="J7" s="108">
        <v>420</v>
      </c>
      <c r="K7" s="108">
        <f t="shared" si="0"/>
        <v>2736</v>
      </c>
      <c r="L7" s="108"/>
      <c r="M7" s="110">
        <f t="shared" si="1"/>
        <v>85.5</v>
      </c>
    </row>
    <row r="8" spans="1:13" x14ac:dyDescent="0.4">
      <c r="A8" t="s">
        <v>297</v>
      </c>
      <c r="B8" s="106" t="s">
        <v>204</v>
      </c>
      <c r="C8" s="107" t="s">
        <v>212</v>
      </c>
      <c r="D8" s="108">
        <v>1800</v>
      </c>
      <c r="E8" s="108">
        <v>216</v>
      </c>
      <c r="F8" s="108">
        <v>298</v>
      </c>
      <c r="G8" s="108">
        <v>346</v>
      </c>
      <c r="H8" s="108">
        <v>429</v>
      </c>
      <c r="I8" s="108">
        <v>310</v>
      </c>
      <c r="J8" s="108">
        <v>215</v>
      </c>
      <c r="K8" s="108">
        <f t="shared" si="0"/>
        <v>1814</v>
      </c>
      <c r="L8" s="108"/>
      <c r="M8" s="110">
        <f t="shared" si="1"/>
        <v>100.7</v>
      </c>
    </row>
    <row r="9" spans="1:13" x14ac:dyDescent="0.4">
      <c r="A9" t="s">
        <v>299</v>
      </c>
      <c r="B9" s="106" t="s">
        <v>204</v>
      </c>
      <c r="C9" s="107" t="s">
        <v>214</v>
      </c>
      <c r="D9" s="108">
        <v>2300</v>
      </c>
      <c r="E9" s="108">
        <v>265</v>
      </c>
      <c r="F9" s="108">
        <v>389</v>
      </c>
      <c r="G9" s="108">
        <v>289</v>
      </c>
      <c r="H9" s="108">
        <v>378</v>
      </c>
      <c r="I9" s="108">
        <v>369</v>
      </c>
      <c r="J9" s="108">
        <v>498</v>
      </c>
      <c r="K9" s="108">
        <f t="shared" si="0"/>
        <v>2188</v>
      </c>
      <c r="L9" s="108"/>
      <c r="M9" s="110">
        <f t="shared" si="1"/>
        <v>95.1</v>
      </c>
    </row>
    <row r="10" spans="1:13" x14ac:dyDescent="0.4">
      <c r="A10" t="s">
        <v>288</v>
      </c>
      <c r="B10" s="103" t="s">
        <v>199</v>
      </c>
      <c r="C10" s="104" t="s">
        <v>200</v>
      </c>
      <c r="D10" s="105">
        <v>2700</v>
      </c>
      <c r="E10" s="105">
        <v>459</v>
      </c>
      <c r="F10" s="105">
        <v>346</v>
      </c>
      <c r="G10" s="105">
        <v>434</v>
      </c>
      <c r="H10" s="105">
        <v>225</v>
      </c>
      <c r="I10" s="105">
        <v>321</v>
      </c>
      <c r="J10" s="105">
        <v>326</v>
      </c>
      <c r="K10" s="105">
        <f t="shared" si="0"/>
        <v>2111</v>
      </c>
      <c r="L10" s="105"/>
      <c r="M10" s="109">
        <f t="shared" si="1"/>
        <v>78.099999999999994</v>
      </c>
    </row>
    <row r="11" spans="1:13" x14ac:dyDescent="0.4">
      <c r="A11" t="s">
        <v>289</v>
      </c>
      <c r="B11" s="106" t="s">
        <v>199</v>
      </c>
      <c r="C11" s="107" t="s">
        <v>201</v>
      </c>
      <c r="D11" s="108">
        <v>2500</v>
      </c>
      <c r="E11" s="108">
        <v>546</v>
      </c>
      <c r="F11" s="108">
        <v>387</v>
      </c>
      <c r="G11" s="108">
        <v>289</v>
      </c>
      <c r="H11" s="108">
        <v>415</v>
      </c>
      <c r="I11" s="108">
        <v>589</v>
      </c>
      <c r="J11" s="108">
        <v>395</v>
      </c>
      <c r="K11" s="108">
        <f t="shared" si="0"/>
        <v>2621</v>
      </c>
      <c r="L11" s="108"/>
      <c r="M11" s="110">
        <f t="shared" si="1"/>
        <v>104.8</v>
      </c>
    </row>
    <row r="12" spans="1:13" x14ac:dyDescent="0.4">
      <c r="A12" t="s">
        <v>292</v>
      </c>
      <c r="B12" s="103" t="s">
        <v>199</v>
      </c>
      <c r="C12" s="104" t="s">
        <v>206</v>
      </c>
      <c r="D12" s="105">
        <v>2450</v>
      </c>
      <c r="E12" s="105">
        <v>276</v>
      </c>
      <c r="F12" s="105">
        <v>356</v>
      </c>
      <c r="G12" s="105">
        <v>275</v>
      </c>
      <c r="H12" s="105">
        <v>187</v>
      </c>
      <c r="I12" s="105">
        <v>378</v>
      </c>
      <c r="J12" s="105">
        <v>798</v>
      </c>
      <c r="K12" s="105">
        <f t="shared" si="0"/>
        <v>2270</v>
      </c>
      <c r="L12" s="105"/>
      <c r="M12" s="109">
        <f t="shared" si="1"/>
        <v>92.6</v>
      </c>
    </row>
    <row r="13" spans="1:13" x14ac:dyDescent="0.4">
      <c r="A13" t="s">
        <v>296</v>
      </c>
      <c r="B13" s="103" t="s">
        <v>199</v>
      </c>
      <c r="C13" s="104" t="s">
        <v>211</v>
      </c>
      <c r="D13" s="105">
        <v>2100</v>
      </c>
      <c r="E13" s="105">
        <v>279</v>
      </c>
      <c r="F13" s="105">
        <v>368</v>
      </c>
      <c r="G13" s="105">
        <v>226</v>
      </c>
      <c r="H13" s="105">
        <v>389</v>
      </c>
      <c r="I13" s="105">
        <v>345</v>
      </c>
      <c r="J13" s="105">
        <v>398</v>
      </c>
      <c r="K13" s="105">
        <f t="shared" si="0"/>
        <v>2005</v>
      </c>
      <c r="L13" s="105"/>
      <c r="M13" s="109">
        <f t="shared" si="1"/>
        <v>95.4</v>
      </c>
    </row>
    <row r="14" spans="1:13" x14ac:dyDescent="0.4">
      <c r="A14" t="s">
        <v>300</v>
      </c>
      <c r="B14" s="103" t="s">
        <v>199</v>
      </c>
      <c r="C14" s="104" t="s">
        <v>215</v>
      </c>
      <c r="D14" s="105">
        <v>2100</v>
      </c>
      <c r="E14" s="105">
        <v>245</v>
      </c>
      <c r="F14" s="105">
        <v>241</v>
      </c>
      <c r="G14" s="105">
        <v>265</v>
      </c>
      <c r="H14" s="105">
        <v>356</v>
      </c>
      <c r="I14" s="105">
        <v>365</v>
      </c>
      <c r="J14" s="105">
        <v>298</v>
      </c>
      <c r="K14" s="105">
        <f t="shared" si="0"/>
        <v>1770</v>
      </c>
      <c r="L14" s="105"/>
      <c r="M14" s="109">
        <f t="shared" si="1"/>
        <v>84.2</v>
      </c>
    </row>
    <row r="15" spans="1:13" x14ac:dyDescent="0.4">
      <c r="A15" t="s">
        <v>305</v>
      </c>
      <c r="B15" s="106" t="s">
        <v>199</v>
      </c>
      <c r="C15" s="107" t="s">
        <v>221</v>
      </c>
      <c r="D15" s="108">
        <v>1980</v>
      </c>
      <c r="E15" s="108">
        <v>543</v>
      </c>
      <c r="F15" s="108">
        <v>135</v>
      </c>
      <c r="G15" s="108">
        <v>165</v>
      </c>
      <c r="H15" s="108">
        <v>156</v>
      </c>
      <c r="I15" s="108">
        <v>216</v>
      </c>
      <c r="J15" s="108">
        <v>245</v>
      </c>
      <c r="K15" s="108">
        <f t="shared" si="0"/>
        <v>1460</v>
      </c>
      <c r="L15" s="108"/>
      <c r="M15" s="110">
        <f t="shared" si="1"/>
        <v>73.7</v>
      </c>
    </row>
    <row r="16" spans="1:13" x14ac:dyDescent="0.4">
      <c r="A16" t="s">
        <v>312</v>
      </c>
      <c r="B16" s="103" t="s">
        <v>199</v>
      </c>
      <c r="C16" s="104" t="s">
        <v>228</v>
      </c>
      <c r="D16" s="105">
        <v>1640</v>
      </c>
      <c r="E16" s="105">
        <v>356</v>
      </c>
      <c r="F16" s="105">
        <v>246</v>
      </c>
      <c r="G16" s="105">
        <v>185</v>
      </c>
      <c r="H16" s="105">
        <v>473</v>
      </c>
      <c r="I16" s="105">
        <v>324</v>
      </c>
      <c r="J16" s="105">
        <v>165</v>
      </c>
      <c r="K16" s="105">
        <f t="shared" si="0"/>
        <v>1749</v>
      </c>
      <c r="L16" s="105"/>
      <c r="M16" s="109">
        <f t="shared" si="1"/>
        <v>106.6</v>
      </c>
    </row>
    <row r="17" spans="1:13" x14ac:dyDescent="0.4">
      <c r="A17" t="s">
        <v>290</v>
      </c>
      <c r="B17" s="103" t="s">
        <v>202</v>
      </c>
      <c r="C17" s="104" t="s">
        <v>203</v>
      </c>
      <c r="D17" s="105">
        <v>1900</v>
      </c>
      <c r="E17" s="105">
        <v>201</v>
      </c>
      <c r="F17" s="105">
        <v>356</v>
      </c>
      <c r="G17" s="105">
        <v>356</v>
      </c>
      <c r="H17" s="105">
        <v>425</v>
      </c>
      <c r="I17" s="105">
        <v>523</v>
      </c>
      <c r="J17" s="105">
        <v>135</v>
      </c>
      <c r="K17" s="105">
        <f t="shared" si="0"/>
        <v>1996</v>
      </c>
      <c r="L17" s="105"/>
      <c r="M17" s="109">
        <f t="shared" si="1"/>
        <v>105</v>
      </c>
    </row>
    <row r="18" spans="1:13" x14ac:dyDescent="0.4">
      <c r="A18" t="s">
        <v>294</v>
      </c>
      <c r="B18" s="103" t="s">
        <v>202</v>
      </c>
      <c r="C18" s="104" t="s">
        <v>209</v>
      </c>
      <c r="D18" s="105">
        <v>1680</v>
      </c>
      <c r="E18" s="105">
        <v>245</v>
      </c>
      <c r="F18" s="105">
        <v>312</v>
      </c>
      <c r="G18" s="105">
        <v>289</v>
      </c>
      <c r="H18" s="105">
        <v>198</v>
      </c>
      <c r="I18" s="105">
        <v>187</v>
      </c>
      <c r="J18" s="105">
        <v>389</v>
      </c>
      <c r="K18" s="105">
        <f t="shared" si="0"/>
        <v>1620</v>
      </c>
      <c r="L18" s="105"/>
      <c r="M18" s="109">
        <f t="shared" si="1"/>
        <v>96.4</v>
      </c>
    </row>
    <row r="19" spans="1:13" x14ac:dyDescent="0.4">
      <c r="A19" t="s">
        <v>301</v>
      </c>
      <c r="B19" s="106" t="s">
        <v>202</v>
      </c>
      <c r="C19" s="107" t="s">
        <v>216</v>
      </c>
      <c r="D19" s="108">
        <v>1750</v>
      </c>
      <c r="E19" s="108">
        <v>189</v>
      </c>
      <c r="F19" s="108">
        <v>234</v>
      </c>
      <c r="G19" s="108">
        <v>308</v>
      </c>
      <c r="H19" s="108">
        <v>186</v>
      </c>
      <c r="I19" s="108">
        <v>365</v>
      </c>
      <c r="J19" s="108">
        <v>278</v>
      </c>
      <c r="K19" s="108">
        <f t="shared" si="0"/>
        <v>1560</v>
      </c>
      <c r="L19" s="108"/>
      <c r="M19" s="110">
        <f t="shared" si="1"/>
        <v>89.1</v>
      </c>
    </row>
    <row r="20" spans="1:13" x14ac:dyDescent="0.4">
      <c r="A20" t="s">
        <v>302</v>
      </c>
      <c r="B20" s="103" t="s">
        <v>202</v>
      </c>
      <c r="C20" s="104" t="s">
        <v>217</v>
      </c>
      <c r="D20" s="105">
        <v>1780</v>
      </c>
      <c r="E20" s="105">
        <v>245</v>
      </c>
      <c r="F20" s="105">
        <v>206</v>
      </c>
      <c r="G20" s="105">
        <v>226</v>
      </c>
      <c r="H20" s="105">
        <v>192</v>
      </c>
      <c r="I20" s="105">
        <v>189</v>
      </c>
      <c r="J20" s="105">
        <v>265</v>
      </c>
      <c r="K20" s="105">
        <f t="shared" si="0"/>
        <v>1323</v>
      </c>
      <c r="L20" s="105"/>
      <c r="M20" s="109">
        <f t="shared" si="1"/>
        <v>74.3</v>
      </c>
    </row>
    <row r="21" spans="1:13" x14ac:dyDescent="0.4">
      <c r="A21" t="s">
        <v>311</v>
      </c>
      <c r="B21" s="106" t="s">
        <v>202</v>
      </c>
      <c r="C21" s="107" t="s">
        <v>227</v>
      </c>
      <c r="D21" s="108">
        <v>2500</v>
      </c>
      <c r="E21" s="108">
        <v>184</v>
      </c>
      <c r="F21" s="108">
        <v>268</v>
      </c>
      <c r="G21" s="108">
        <v>278</v>
      </c>
      <c r="H21" s="108">
        <v>268</v>
      </c>
      <c r="I21" s="108">
        <v>432</v>
      </c>
      <c r="J21" s="108">
        <v>985</v>
      </c>
      <c r="K21" s="108">
        <f t="shared" si="0"/>
        <v>2415</v>
      </c>
      <c r="L21" s="108"/>
      <c r="M21" s="110">
        <f t="shared" si="1"/>
        <v>96.6</v>
      </c>
    </row>
    <row r="22" spans="1:13" x14ac:dyDescent="0.4">
      <c r="A22" t="s">
        <v>293</v>
      </c>
      <c r="B22" s="106" t="s">
        <v>207</v>
      </c>
      <c r="C22" s="107" t="s">
        <v>208</v>
      </c>
      <c r="D22" s="108">
        <v>2850</v>
      </c>
      <c r="E22" s="108">
        <v>175</v>
      </c>
      <c r="F22" s="108">
        <v>278</v>
      </c>
      <c r="G22" s="108">
        <v>564</v>
      </c>
      <c r="H22" s="108">
        <v>645</v>
      </c>
      <c r="I22" s="108">
        <v>487</v>
      </c>
      <c r="J22" s="108">
        <v>378</v>
      </c>
      <c r="K22" s="108">
        <f t="shared" si="0"/>
        <v>2527</v>
      </c>
      <c r="L22" s="108"/>
      <c r="M22" s="110">
        <f t="shared" si="1"/>
        <v>88.6</v>
      </c>
    </row>
    <row r="23" spans="1:13" x14ac:dyDescent="0.4">
      <c r="A23" t="s">
        <v>298</v>
      </c>
      <c r="B23" s="103" t="s">
        <v>207</v>
      </c>
      <c r="C23" s="104" t="s">
        <v>213</v>
      </c>
      <c r="D23" s="105">
        <v>2500</v>
      </c>
      <c r="E23" s="105">
        <v>354</v>
      </c>
      <c r="F23" s="105">
        <v>465</v>
      </c>
      <c r="G23" s="105">
        <v>287</v>
      </c>
      <c r="H23" s="105">
        <v>284</v>
      </c>
      <c r="I23" s="105">
        <v>303</v>
      </c>
      <c r="J23" s="105">
        <v>245</v>
      </c>
      <c r="K23" s="105">
        <f t="shared" si="0"/>
        <v>1938</v>
      </c>
      <c r="L23" s="105"/>
      <c r="M23" s="109">
        <f t="shared" si="1"/>
        <v>77.5</v>
      </c>
    </row>
    <row r="24" spans="1:13" x14ac:dyDescent="0.4">
      <c r="A24" t="s">
        <v>304</v>
      </c>
      <c r="B24" s="103" t="s">
        <v>207</v>
      </c>
      <c r="C24" s="104" t="s">
        <v>220</v>
      </c>
      <c r="D24" s="105">
        <v>1200</v>
      </c>
      <c r="E24" s="105">
        <v>187</v>
      </c>
      <c r="F24" s="105">
        <v>187</v>
      </c>
      <c r="G24" s="105">
        <v>287</v>
      </c>
      <c r="H24" s="105">
        <v>187</v>
      </c>
      <c r="I24" s="105">
        <v>203</v>
      </c>
      <c r="J24" s="105">
        <v>326</v>
      </c>
      <c r="K24" s="105">
        <f t="shared" si="0"/>
        <v>1377</v>
      </c>
      <c r="L24" s="105"/>
      <c r="M24" s="109">
        <f t="shared" si="1"/>
        <v>114.7</v>
      </c>
    </row>
    <row r="25" spans="1:13" x14ac:dyDescent="0.4">
      <c r="A25" t="s">
        <v>308</v>
      </c>
      <c r="B25" s="103" t="s">
        <v>207</v>
      </c>
      <c r="C25" s="104" t="s">
        <v>224</v>
      </c>
      <c r="D25" s="105">
        <v>1980</v>
      </c>
      <c r="E25" s="105">
        <v>323</v>
      </c>
      <c r="F25" s="105">
        <v>378</v>
      </c>
      <c r="G25" s="105">
        <v>365</v>
      </c>
      <c r="H25" s="105">
        <v>284</v>
      </c>
      <c r="I25" s="105">
        <v>236</v>
      </c>
      <c r="J25" s="105">
        <v>278</v>
      </c>
      <c r="K25" s="105">
        <f t="shared" si="0"/>
        <v>1864</v>
      </c>
      <c r="L25" s="105"/>
      <c r="M25" s="109">
        <f t="shared" si="1"/>
        <v>94.1</v>
      </c>
    </row>
    <row r="26" spans="1:13" x14ac:dyDescent="0.4">
      <c r="A26" t="s">
        <v>309</v>
      </c>
      <c r="B26" s="106" t="s">
        <v>207</v>
      </c>
      <c r="C26" s="107" t="s">
        <v>225</v>
      </c>
      <c r="D26" s="108">
        <v>2540</v>
      </c>
      <c r="E26" s="108">
        <v>287</v>
      </c>
      <c r="F26" s="108">
        <v>365</v>
      </c>
      <c r="G26" s="108">
        <v>178</v>
      </c>
      <c r="H26" s="108">
        <v>305</v>
      </c>
      <c r="I26" s="108">
        <v>206</v>
      </c>
      <c r="J26" s="108">
        <v>546</v>
      </c>
      <c r="K26" s="108">
        <f t="shared" si="0"/>
        <v>1887</v>
      </c>
      <c r="L26" s="108"/>
      <c r="M26" s="110">
        <f t="shared" si="1"/>
        <v>74.2</v>
      </c>
    </row>
    <row r="27" spans="1:13" x14ac:dyDescent="0.4">
      <c r="A27" t="s">
        <v>303</v>
      </c>
      <c r="B27" s="106" t="s">
        <v>218</v>
      </c>
      <c r="C27" s="107" t="s">
        <v>219</v>
      </c>
      <c r="D27" s="108">
        <v>3000</v>
      </c>
      <c r="E27" s="108">
        <v>670</v>
      </c>
      <c r="F27" s="108">
        <v>570</v>
      </c>
      <c r="G27" s="108">
        <v>730</v>
      </c>
      <c r="H27" s="108">
        <v>420</v>
      </c>
      <c r="I27" s="108">
        <v>398</v>
      </c>
      <c r="J27" s="108">
        <v>289</v>
      </c>
      <c r="K27" s="108">
        <f t="shared" si="0"/>
        <v>3077</v>
      </c>
      <c r="L27" s="108"/>
      <c r="M27" s="110">
        <f t="shared" si="1"/>
        <v>102.5</v>
      </c>
    </row>
    <row r="28" spans="1:13" x14ac:dyDescent="0.4">
      <c r="A28" t="s">
        <v>306</v>
      </c>
      <c r="B28" s="103" t="s">
        <v>218</v>
      </c>
      <c r="C28" s="104" t="s">
        <v>222</v>
      </c>
      <c r="D28" s="105">
        <v>1850</v>
      </c>
      <c r="E28" s="105">
        <v>348</v>
      </c>
      <c r="F28" s="105">
        <v>261</v>
      </c>
      <c r="G28" s="105">
        <v>456</v>
      </c>
      <c r="H28" s="105">
        <v>349</v>
      </c>
      <c r="I28" s="105">
        <v>326</v>
      </c>
      <c r="J28" s="105">
        <v>156</v>
      </c>
      <c r="K28" s="105">
        <f t="shared" si="0"/>
        <v>1896</v>
      </c>
      <c r="L28" s="105"/>
      <c r="M28" s="109">
        <f t="shared" si="1"/>
        <v>102.4</v>
      </c>
    </row>
    <row r="29" spans="1:13" x14ac:dyDescent="0.4">
      <c r="A29" t="s">
        <v>307</v>
      </c>
      <c r="B29" s="106" t="s">
        <v>218</v>
      </c>
      <c r="C29" s="107" t="s">
        <v>223</v>
      </c>
      <c r="D29" s="108">
        <v>2000</v>
      </c>
      <c r="E29" s="108">
        <v>356</v>
      </c>
      <c r="F29" s="108">
        <v>259</v>
      </c>
      <c r="G29" s="108">
        <v>238</v>
      </c>
      <c r="H29" s="108">
        <v>206</v>
      </c>
      <c r="I29" s="108">
        <v>325</v>
      </c>
      <c r="J29" s="108">
        <v>275</v>
      </c>
      <c r="K29" s="108">
        <f t="shared" si="0"/>
        <v>1659</v>
      </c>
      <c r="L29" s="108"/>
      <c r="M29" s="110">
        <f t="shared" si="1"/>
        <v>82.9</v>
      </c>
    </row>
    <row r="30" spans="1:13" x14ac:dyDescent="0.4">
      <c r="A30" t="s">
        <v>310</v>
      </c>
      <c r="B30" s="98" t="s">
        <v>218</v>
      </c>
      <c r="C30" s="99" t="s">
        <v>226</v>
      </c>
      <c r="D30" s="100">
        <v>1760</v>
      </c>
      <c r="E30" s="100">
        <v>302</v>
      </c>
      <c r="F30" s="100">
        <v>203</v>
      </c>
      <c r="G30" s="100">
        <v>178</v>
      </c>
      <c r="H30" s="100">
        <v>256</v>
      </c>
      <c r="I30" s="100">
        <v>238</v>
      </c>
      <c r="J30" s="100">
        <v>268</v>
      </c>
      <c r="K30" s="100">
        <f t="shared" si="0"/>
        <v>1445</v>
      </c>
      <c r="L30" s="100"/>
      <c r="M30" s="111">
        <f t="shared" si="1"/>
        <v>82.1</v>
      </c>
    </row>
  </sheetData>
  <mergeCells count="1">
    <mergeCell ref="A2:M2"/>
  </mergeCells>
  <phoneticPr fontId="4"/>
  <conditionalFormatting sqref="M6:M30">
    <cfRule type="cellIs" dxfId="0" priority="1" operator="greaterThanOrEqual">
      <formula>100</formula>
    </cfRule>
  </conditionalFormatting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1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'21上期売上実績表-Ans01'!E6:J6</xm:f>
              <xm:sqref>L6</xm:sqref>
            </x14:sparkline>
            <x14:sparkline>
              <xm:f>'21上期売上実績表-Ans01'!E7:J7</xm:f>
              <xm:sqref>L7</xm:sqref>
            </x14:sparkline>
            <x14:sparkline>
              <xm:f>'21上期売上実績表-Ans01'!E8:J8</xm:f>
              <xm:sqref>L8</xm:sqref>
            </x14:sparkline>
            <x14:sparkline>
              <xm:f>'21上期売上実績表-Ans01'!E9:J9</xm:f>
              <xm:sqref>L9</xm:sqref>
            </x14:sparkline>
            <x14:sparkline>
              <xm:f>'21上期売上実績表-Ans01'!E10:J10</xm:f>
              <xm:sqref>L10</xm:sqref>
            </x14:sparkline>
            <x14:sparkline>
              <xm:f>'21上期売上実績表-Ans01'!E11:J11</xm:f>
              <xm:sqref>L11</xm:sqref>
            </x14:sparkline>
            <x14:sparkline>
              <xm:f>'21上期売上実績表-Ans01'!E12:J12</xm:f>
              <xm:sqref>L12</xm:sqref>
            </x14:sparkline>
            <x14:sparkline>
              <xm:f>'21上期売上実績表-Ans01'!E13:J13</xm:f>
              <xm:sqref>L13</xm:sqref>
            </x14:sparkline>
            <x14:sparkline>
              <xm:f>'21上期売上実績表-Ans01'!E14:J14</xm:f>
              <xm:sqref>L14</xm:sqref>
            </x14:sparkline>
            <x14:sparkline>
              <xm:f>'21上期売上実績表-Ans01'!E15:J15</xm:f>
              <xm:sqref>L15</xm:sqref>
            </x14:sparkline>
            <x14:sparkline>
              <xm:f>'21上期売上実績表-Ans01'!E16:J16</xm:f>
              <xm:sqref>L16</xm:sqref>
            </x14:sparkline>
            <x14:sparkline>
              <xm:f>'21上期売上実績表-Ans01'!E17:J17</xm:f>
              <xm:sqref>L17</xm:sqref>
            </x14:sparkline>
            <x14:sparkline>
              <xm:f>'21上期売上実績表-Ans01'!E18:J18</xm:f>
              <xm:sqref>L18</xm:sqref>
            </x14:sparkline>
            <x14:sparkline>
              <xm:f>'21上期売上実績表-Ans01'!E19:J19</xm:f>
              <xm:sqref>L19</xm:sqref>
            </x14:sparkline>
            <x14:sparkline>
              <xm:f>'21上期売上実績表-Ans01'!E20:J20</xm:f>
              <xm:sqref>L20</xm:sqref>
            </x14:sparkline>
            <x14:sparkline>
              <xm:f>'21上期売上実績表-Ans01'!E21:J21</xm:f>
              <xm:sqref>L21</xm:sqref>
            </x14:sparkline>
            <x14:sparkline>
              <xm:f>'21上期売上実績表-Ans01'!E22:J22</xm:f>
              <xm:sqref>L22</xm:sqref>
            </x14:sparkline>
            <x14:sparkline>
              <xm:f>'21上期売上実績表-Ans01'!E23:J23</xm:f>
              <xm:sqref>L23</xm:sqref>
            </x14:sparkline>
            <x14:sparkline>
              <xm:f>'21上期売上実績表-Ans01'!E24:J24</xm:f>
              <xm:sqref>L24</xm:sqref>
            </x14:sparkline>
            <x14:sparkline>
              <xm:f>'21上期売上実績表-Ans01'!E25:J25</xm:f>
              <xm:sqref>L25</xm:sqref>
            </x14:sparkline>
            <x14:sparkline>
              <xm:f>'21上期売上実績表-Ans01'!E26:J26</xm:f>
              <xm:sqref>L26</xm:sqref>
            </x14:sparkline>
            <x14:sparkline>
              <xm:f>'21上期売上実績表-Ans01'!E27:J27</xm:f>
              <xm:sqref>L27</xm:sqref>
            </x14:sparkline>
            <x14:sparkline>
              <xm:f>'21上期売上実績表-Ans01'!E28:J28</xm:f>
              <xm:sqref>L28</xm:sqref>
            </x14:sparkline>
            <x14:sparkline>
              <xm:f>'21上期売上実績表-Ans01'!E29:J29</xm:f>
              <xm:sqref>L29</xm:sqref>
            </x14:sparkline>
            <x14:sparkline>
              <xm:f>'21上期売上実績表-Ans01'!E30:J30</xm:f>
              <xm:sqref>L30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B10"/>
  <sheetViews>
    <sheetView workbookViewId="0">
      <selection activeCell="A2" sqref="A2:B2"/>
    </sheetView>
  </sheetViews>
  <sheetFormatPr defaultRowHeight="18.75" x14ac:dyDescent="0.4"/>
  <cols>
    <col min="1" max="1" width="11.25" bestFit="1" customWidth="1"/>
    <col min="2" max="2" width="13.375" bestFit="1" customWidth="1"/>
  </cols>
  <sheetData>
    <row r="2" spans="1:2" x14ac:dyDescent="0.4">
      <c r="A2" s="161" t="s">
        <v>187</v>
      </c>
      <c r="B2" s="161"/>
    </row>
    <row r="4" spans="1:2" x14ac:dyDescent="0.4">
      <c r="A4" s="54" t="s">
        <v>188</v>
      </c>
      <c r="B4" s="54" t="s">
        <v>197</v>
      </c>
    </row>
    <row r="5" spans="1:2" x14ac:dyDescent="0.4">
      <c r="A5" s="95" t="s">
        <v>280</v>
      </c>
      <c r="B5" s="55"/>
    </row>
    <row r="6" spans="1:2" x14ac:dyDescent="0.4">
      <c r="A6" s="95" t="s">
        <v>281</v>
      </c>
      <c r="B6" s="55"/>
    </row>
    <row r="7" spans="1:2" x14ac:dyDescent="0.4">
      <c r="A7" s="95" t="s">
        <v>282</v>
      </c>
      <c r="B7" s="55"/>
    </row>
    <row r="8" spans="1:2" x14ac:dyDescent="0.4">
      <c r="A8" s="95" t="s">
        <v>283</v>
      </c>
      <c r="B8" s="55"/>
    </row>
    <row r="9" spans="1:2" x14ac:dyDescent="0.4">
      <c r="A9" s="95" t="s">
        <v>284</v>
      </c>
      <c r="B9" s="55"/>
    </row>
    <row r="10" spans="1:2" x14ac:dyDescent="0.4">
      <c r="A10" s="97" t="s">
        <v>285</v>
      </c>
      <c r="B10" s="55"/>
    </row>
  </sheetData>
  <mergeCells count="1">
    <mergeCell ref="A2:B2"/>
  </mergeCells>
  <phoneticPr fontId="4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0.79998168889431442"/>
  </sheetPr>
  <dimension ref="A2:B20"/>
  <sheetViews>
    <sheetView workbookViewId="0"/>
  </sheetViews>
  <sheetFormatPr defaultRowHeight="18.75" x14ac:dyDescent="0.4"/>
  <cols>
    <col min="1" max="2" width="15.625" customWidth="1"/>
  </cols>
  <sheetData>
    <row r="2" spans="1:2" x14ac:dyDescent="0.4">
      <c r="A2" s="161" t="s">
        <v>187</v>
      </c>
      <c r="B2" s="161"/>
    </row>
    <row r="4" spans="1:2" x14ac:dyDescent="0.4">
      <c r="A4" s="54" t="s">
        <v>188</v>
      </c>
      <c r="B4" s="54" t="s">
        <v>197</v>
      </c>
    </row>
    <row r="5" spans="1:2" x14ac:dyDescent="0.4">
      <c r="A5" s="95" t="s">
        <v>280</v>
      </c>
      <c r="B5" s="55">
        <v>8736</v>
      </c>
    </row>
    <row r="6" spans="1:2" x14ac:dyDescent="0.4">
      <c r="A6" s="95" t="s">
        <v>281</v>
      </c>
      <c r="B6" s="55">
        <v>13986</v>
      </c>
    </row>
    <row r="7" spans="1:2" x14ac:dyDescent="0.4">
      <c r="A7" s="95" t="s">
        <v>282</v>
      </c>
      <c r="B7" s="55">
        <v>8914</v>
      </c>
    </row>
    <row r="8" spans="1:2" x14ac:dyDescent="0.4">
      <c r="A8" s="95" t="s">
        <v>283</v>
      </c>
      <c r="B8" s="55">
        <v>9593</v>
      </c>
    </row>
    <row r="9" spans="1:2" x14ac:dyDescent="0.4">
      <c r="A9" s="95" t="s">
        <v>284</v>
      </c>
      <c r="B9" s="55">
        <v>8077</v>
      </c>
    </row>
    <row r="10" spans="1:2" x14ac:dyDescent="0.4">
      <c r="A10" s="97" t="s">
        <v>285</v>
      </c>
      <c r="B10" s="55">
        <v>49306</v>
      </c>
    </row>
    <row r="14" spans="1:2" x14ac:dyDescent="0.4">
      <c r="A14" s="112" t="s">
        <v>313</v>
      </c>
      <c r="B14" t="s">
        <v>314</v>
      </c>
    </row>
    <row r="15" spans="1:2" x14ac:dyDescent="0.4">
      <c r="A15" s="113" t="s">
        <v>280</v>
      </c>
      <c r="B15" s="94">
        <v>8736</v>
      </c>
    </row>
    <row r="16" spans="1:2" x14ac:dyDescent="0.4">
      <c r="A16" s="113" t="s">
        <v>281</v>
      </c>
      <c r="B16" s="94">
        <v>13986</v>
      </c>
    </row>
    <row r="17" spans="1:2" x14ac:dyDescent="0.4">
      <c r="A17" s="113" t="s">
        <v>282</v>
      </c>
      <c r="B17" s="94">
        <v>8914</v>
      </c>
    </row>
    <row r="18" spans="1:2" x14ac:dyDescent="0.4">
      <c r="A18" s="113" t="s">
        <v>283</v>
      </c>
      <c r="B18" s="94">
        <v>9593</v>
      </c>
    </row>
    <row r="19" spans="1:2" x14ac:dyDescent="0.4">
      <c r="A19" s="113" t="s">
        <v>284</v>
      </c>
      <c r="B19" s="94">
        <v>8077</v>
      </c>
    </row>
    <row r="20" spans="1:2" x14ac:dyDescent="0.4">
      <c r="A20" s="113" t="s">
        <v>229</v>
      </c>
      <c r="B20" s="94">
        <v>49306</v>
      </c>
    </row>
  </sheetData>
  <mergeCells count="1">
    <mergeCell ref="A2:B2"/>
  </mergeCells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J37"/>
  <sheetViews>
    <sheetView zoomScaleNormal="100" workbookViewId="0"/>
  </sheetViews>
  <sheetFormatPr defaultRowHeight="18.75" x14ac:dyDescent="0.4"/>
  <cols>
    <col min="1" max="1" width="1.625" customWidth="1"/>
    <col min="2" max="2" width="14.625" customWidth="1"/>
    <col min="3" max="3" width="22.625" customWidth="1"/>
    <col min="4" max="4" width="10.625" customWidth="1"/>
    <col min="5" max="5" width="7.625" customWidth="1"/>
    <col min="6" max="6" width="21" bestFit="1" customWidth="1"/>
    <col min="7" max="7" width="3.625" customWidth="1"/>
    <col min="8" max="8" width="11" bestFit="1" customWidth="1"/>
    <col min="9" max="9" width="16.5" bestFit="1" customWidth="1"/>
    <col min="10" max="10" width="7.625" customWidth="1"/>
  </cols>
  <sheetData>
    <row r="2" spans="2:6" x14ac:dyDescent="0.4">
      <c r="F2" s="1" t="s">
        <v>0</v>
      </c>
    </row>
    <row r="3" spans="2:6" x14ac:dyDescent="0.4">
      <c r="F3" s="2"/>
    </row>
    <row r="5" spans="2:6" ht="24" x14ac:dyDescent="0.4">
      <c r="B5" s="143" t="s">
        <v>1</v>
      </c>
      <c r="C5" s="143"/>
      <c r="D5" s="143"/>
      <c r="E5" s="143"/>
      <c r="F5" s="143"/>
    </row>
    <row r="7" spans="2:6" ht="25.5" x14ac:dyDescent="0.4">
      <c r="B7" s="3" t="s">
        <v>2</v>
      </c>
    </row>
    <row r="9" spans="2:6" ht="19.5" x14ac:dyDescent="0.4">
      <c r="F9" s="4" t="s">
        <v>3</v>
      </c>
    </row>
    <row r="10" spans="2:6" x14ac:dyDescent="0.4">
      <c r="F10" s="5" t="s">
        <v>4</v>
      </c>
    </row>
    <row r="11" spans="2:6" x14ac:dyDescent="0.4">
      <c r="F11" s="6" t="s">
        <v>5</v>
      </c>
    </row>
    <row r="12" spans="2:6" x14ac:dyDescent="0.4">
      <c r="F12" s="6" t="s">
        <v>6</v>
      </c>
    </row>
    <row r="13" spans="2:6" x14ac:dyDescent="0.4">
      <c r="B13" t="s">
        <v>7</v>
      </c>
      <c r="F13" s="6" t="s">
        <v>8</v>
      </c>
    </row>
    <row r="14" spans="2:6" x14ac:dyDescent="0.4">
      <c r="B14" t="s">
        <v>9</v>
      </c>
      <c r="F14" s="6" t="s">
        <v>10</v>
      </c>
    </row>
    <row r="16" spans="2:6" ht="24.75" thickBot="1" x14ac:dyDescent="0.45">
      <c r="B16" s="7" t="s">
        <v>11</v>
      </c>
      <c r="C16" s="8">
        <f>F28</f>
        <v>0</v>
      </c>
    </row>
    <row r="17" spans="2:10" x14ac:dyDescent="0.4">
      <c r="C17" s="5" t="s">
        <v>12</v>
      </c>
    </row>
    <row r="18" spans="2:10" x14ac:dyDescent="0.4">
      <c r="H18" t="s">
        <v>13</v>
      </c>
    </row>
    <row r="19" spans="2:10" x14ac:dyDescent="0.4">
      <c r="B19" s="9" t="s">
        <v>14</v>
      </c>
      <c r="C19" s="9" t="s">
        <v>15</v>
      </c>
      <c r="D19" s="9" t="s">
        <v>16</v>
      </c>
      <c r="E19" s="9" t="s">
        <v>17</v>
      </c>
      <c r="F19" s="9" t="s">
        <v>18</v>
      </c>
      <c r="H19" s="9" t="s">
        <v>14</v>
      </c>
      <c r="I19" s="9" t="s">
        <v>15</v>
      </c>
      <c r="J19" s="9" t="s">
        <v>16</v>
      </c>
    </row>
    <row r="20" spans="2:10" x14ac:dyDescent="0.4">
      <c r="B20" s="10">
        <v>1001</v>
      </c>
      <c r="C20" s="10"/>
      <c r="D20" s="11"/>
      <c r="E20" s="10"/>
      <c r="F20" s="11"/>
      <c r="H20" s="10">
        <v>1001</v>
      </c>
      <c r="I20" s="10" t="s">
        <v>19</v>
      </c>
      <c r="J20" s="11">
        <v>6845</v>
      </c>
    </row>
    <row r="21" spans="2:10" x14ac:dyDescent="0.4">
      <c r="B21" s="10">
        <v>2002</v>
      </c>
      <c r="C21" s="10"/>
      <c r="D21" s="11"/>
      <c r="E21" s="10"/>
      <c r="F21" s="10"/>
      <c r="H21" s="10">
        <v>1002</v>
      </c>
      <c r="I21" s="10" t="s">
        <v>20</v>
      </c>
      <c r="J21" s="11">
        <v>9354</v>
      </c>
    </row>
    <row r="22" spans="2:10" x14ac:dyDescent="0.4">
      <c r="B22" s="10"/>
      <c r="C22" s="10"/>
      <c r="D22" s="11"/>
      <c r="E22" s="10"/>
      <c r="F22" s="10"/>
      <c r="H22" s="10">
        <v>2001</v>
      </c>
      <c r="I22" s="10" t="s">
        <v>21</v>
      </c>
      <c r="J22" s="11">
        <v>15220</v>
      </c>
    </row>
    <row r="23" spans="2:10" x14ac:dyDescent="0.4">
      <c r="B23" s="10"/>
      <c r="C23" s="10"/>
      <c r="D23" s="11"/>
      <c r="E23" s="10"/>
      <c r="F23" s="10"/>
      <c r="H23" s="10">
        <v>2002</v>
      </c>
      <c r="I23" s="10" t="s">
        <v>22</v>
      </c>
      <c r="J23" s="11">
        <v>32655</v>
      </c>
    </row>
    <row r="24" spans="2:10" x14ac:dyDescent="0.4">
      <c r="B24" s="10"/>
      <c r="C24" s="10"/>
      <c r="D24" s="11"/>
      <c r="E24" s="10"/>
      <c r="F24" s="10"/>
      <c r="H24" s="10">
        <v>2003</v>
      </c>
      <c r="I24" s="10" t="s">
        <v>23</v>
      </c>
      <c r="J24" s="11">
        <v>14400</v>
      </c>
    </row>
    <row r="25" spans="2:10" x14ac:dyDescent="0.4">
      <c r="B25" s="10"/>
      <c r="C25" s="10"/>
      <c r="D25" s="11"/>
      <c r="E25" s="10"/>
      <c r="F25" s="10"/>
      <c r="H25" s="10">
        <v>2004</v>
      </c>
      <c r="I25" s="10" t="s">
        <v>24</v>
      </c>
      <c r="J25" s="11">
        <v>15255</v>
      </c>
    </row>
    <row r="26" spans="2:10" x14ac:dyDescent="0.4">
      <c r="D26" s="12" t="s">
        <v>25</v>
      </c>
      <c r="E26" s="13"/>
      <c r="F26" s="11">
        <f>SUM(F20:F25)</f>
        <v>0</v>
      </c>
      <c r="H26" s="10">
        <v>4001</v>
      </c>
      <c r="I26" s="10" t="s">
        <v>26</v>
      </c>
      <c r="J26" s="11">
        <v>3155</v>
      </c>
    </row>
    <row r="27" spans="2:10" ht="19.5" thickBot="1" x14ac:dyDescent="0.45">
      <c r="B27" s="14" t="s">
        <v>27</v>
      </c>
      <c r="C27" s="6" t="s">
        <v>28</v>
      </c>
      <c r="D27" s="15" t="s">
        <v>29</v>
      </c>
      <c r="E27" s="16">
        <v>0.1</v>
      </c>
      <c r="F27" s="17">
        <f>F26*E27</f>
        <v>0</v>
      </c>
      <c r="H27" s="10">
        <v>4002</v>
      </c>
      <c r="I27" s="10" t="s">
        <v>30</v>
      </c>
      <c r="J27" s="11">
        <v>2400</v>
      </c>
    </row>
    <row r="28" spans="2:10" ht="19.5" thickTop="1" x14ac:dyDescent="0.4">
      <c r="C28" s="5" t="s">
        <v>31</v>
      </c>
      <c r="D28" s="18" t="s">
        <v>32</v>
      </c>
      <c r="E28" s="19"/>
      <c r="F28" s="20">
        <f>SUM(F26:F27)</f>
        <v>0</v>
      </c>
    </row>
    <row r="30" spans="2:10" x14ac:dyDescent="0.4">
      <c r="B30" s="144" t="s">
        <v>33</v>
      </c>
      <c r="C30" s="145"/>
      <c r="D30" s="145"/>
      <c r="E30" s="145"/>
      <c r="F30" s="146"/>
    </row>
    <row r="31" spans="2:10" x14ac:dyDescent="0.4">
      <c r="B31" s="147"/>
      <c r="C31" s="148"/>
      <c r="D31" s="148"/>
      <c r="E31" s="148"/>
      <c r="F31" s="149"/>
    </row>
    <row r="32" spans="2:10" x14ac:dyDescent="0.4">
      <c r="B32" s="147"/>
      <c r="C32" s="148"/>
      <c r="D32" s="148"/>
      <c r="E32" s="148"/>
      <c r="F32" s="149"/>
    </row>
    <row r="33" spans="2:6" x14ac:dyDescent="0.4">
      <c r="B33" s="147"/>
      <c r="C33" s="148"/>
      <c r="D33" s="148"/>
      <c r="E33" s="148"/>
      <c r="F33" s="149"/>
    </row>
    <row r="34" spans="2:6" x14ac:dyDescent="0.4">
      <c r="B34" s="147"/>
      <c r="C34" s="148"/>
      <c r="D34" s="148"/>
      <c r="E34" s="148"/>
      <c r="F34" s="149"/>
    </row>
    <row r="35" spans="2:6" x14ac:dyDescent="0.4">
      <c r="B35" s="147"/>
      <c r="C35" s="148"/>
      <c r="D35" s="148"/>
      <c r="E35" s="148"/>
      <c r="F35" s="149"/>
    </row>
    <row r="36" spans="2:6" x14ac:dyDescent="0.4">
      <c r="B36" s="147"/>
      <c r="C36" s="148"/>
      <c r="D36" s="148"/>
      <c r="E36" s="148"/>
      <c r="F36" s="149"/>
    </row>
    <row r="37" spans="2:6" x14ac:dyDescent="0.4">
      <c r="B37" s="150"/>
      <c r="C37" s="151"/>
      <c r="D37" s="151"/>
      <c r="E37" s="151"/>
      <c r="F37" s="152"/>
    </row>
  </sheetData>
  <mergeCells count="2">
    <mergeCell ref="B5:F5"/>
    <mergeCell ref="B30:F37"/>
  </mergeCells>
  <phoneticPr fontId="4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1:H34"/>
  <sheetViews>
    <sheetView workbookViewId="0"/>
  </sheetViews>
  <sheetFormatPr defaultRowHeight="18.75" x14ac:dyDescent="0.4"/>
  <cols>
    <col min="1" max="1" width="1.625" customWidth="1"/>
    <col min="2" max="2" width="3.625" customWidth="1"/>
    <col min="3" max="3" width="14.625" customWidth="1"/>
    <col min="4" max="4" width="36.625" customWidth="1"/>
    <col min="5" max="6" width="10.625" customWidth="1"/>
    <col min="7" max="7" width="12.625" customWidth="1"/>
    <col min="8" max="8" width="5.625" customWidth="1"/>
  </cols>
  <sheetData>
    <row r="1" spans="2:8" x14ac:dyDescent="0.4">
      <c r="G1" s="162">
        <v>22110</v>
      </c>
      <c r="H1" s="162"/>
    </row>
    <row r="2" spans="2:8" x14ac:dyDescent="0.4">
      <c r="G2" s="163"/>
      <c r="H2" s="163"/>
    </row>
    <row r="4" spans="2:8" ht="30" x14ac:dyDescent="0.4">
      <c r="B4" s="167" t="s">
        <v>230</v>
      </c>
      <c r="C4" s="167"/>
      <c r="D4" s="167"/>
      <c r="E4" s="167"/>
      <c r="F4" s="167"/>
      <c r="G4" s="167"/>
      <c r="H4" s="167"/>
    </row>
    <row r="6" spans="2:8" ht="25.5" x14ac:dyDescent="0.4">
      <c r="C6" s="164" t="s">
        <v>256</v>
      </c>
      <c r="D6" s="164"/>
    </row>
    <row r="8" spans="2:8" x14ac:dyDescent="0.4">
      <c r="G8" s="138" t="s">
        <v>365</v>
      </c>
    </row>
    <row r="9" spans="2:8" x14ac:dyDescent="0.4">
      <c r="C9" s="57" t="s">
        <v>232</v>
      </c>
      <c r="D9" s="57" t="s">
        <v>233</v>
      </c>
      <c r="G9" t="s">
        <v>234</v>
      </c>
    </row>
    <row r="10" spans="2:8" x14ac:dyDescent="0.4">
      <c r="C10" s="57" t="s">
        <v>235</v>
      </c>
      <c r="D10" s="57" t="s">
        <v>236</v>
      </c>
      <c r="G10" t="s">
        <v>237</v>
      </c>
    </row>
    <row r="11" spans="2:8" x14ac:dyDescent="0.4">
      <c r="C11" s="57" t="s">
        <v>238</v>
      </c>
      <c r="D11" s="57" t="s">
        <v>239</v>
      </c>
      <c r="G11" t="s">
        <v>240</v>
      </c>
    </row>
    <row r="12" spans="2:8" x14ac:dyDescent="0.4">
      <c r="C12" s="57" t="s">
        <v>241</v>
      </c>
      <c r="D12" s="57" t="s">
        <v>242</v>
      </c>
      <c r="G12" t="s">
        <v>8</v>
      </c>
    </row>
    <row r="13" spans="2:8" x14ac:dyDescent="0.4">
      <c r="G13" t="s">
        <v>10</v>
      </c>
    </row>
    <row r="14" spans="2:8" x14ac:dyDescent="0.4">
      <c r="C14" t="s">
        <v>243</v>
      </c>
      <c r="G14" t="s">
        <v>244</v>
      </c>
    </row>
    <row r="15" spans="2:8" x14ac:dyDescent="0.4">
      <c r="G15" t="s">
        <v>245</v>
      </c>
    </row>
    <row r="16" spans="2:8" ht="24.75" thickBot="1" x14ac:dyDescent="0.45">
      <c r="C16" s="58" t="s">
        <v>246</v>
      </c>
      <c r="D16" s="59"/>
    </row>
    <row r="17" spans="2:8" ht="19.5" thickTop="1" x14ac:dyDescent="0.4">
      <c r="D17" s="1" t="s">
        <v>247</v>
      </c>
    </row>
    <row r="18" spans="2:8" ht="19.5" thickBot="1" x14ac:dyDescent="0.45"/>
    <row r="19" spans="2:8" ht="19.5" thickBot="1" x14ac:dyDescent="0.45">
      <c r="B19" s="60" t="s">
        <v>248</v>
      </c>
      <c r="C19" s="61" t="s">
        <v>95</v>
      </c>
      <c r="D19" s="61" t="s">
        <v>249</v>
      </c>
      <c r="E19" s="61" t="s">
        <v>97</v>
      </c>
      <c r="F19" s="61" t="s">
        <v>98</v>
      </c>
      <c r="G19" s="61" t="s">
        <v>250</v>
      </c>
      <c r="H19" s="62" t="s">
        <v>251</v>
      </c>
    </row>
    <row r="20" spans="2:8" ht="19.5" thickTop="1" x14ac:dyDescent="0.4">
      <c r="B20" s="63">
        <v>1</v>
      </c>
      <c r="C20" s="32">
        <v>1001</v>
      </c>
      <c r="D20" s="32"/>
      <c r="E20" s="20"/>
      <c r="F20" s="20"/>
      <c r="G20" s="20"/>
      <c r="H20" s="64"/>
    </row>
    <row r="21" spans="2:8" x14ac:dyDescent="0.4">
      <c r="B21" s="65">
        <f>IF(C21="","",B20+1)</f>
        <v>2</v>
      </c>
      <c r="C21" s="10">
        <v>2001</v>
      </c>
      <c r="D21" s="10"/>
      <c r="E21" s="11"/>
      <c r="F21" s="11"/>
      <c r="G21" s="11"/>
      <c r="H21" s="66"/>
    </row>
    <row r="22" spans="2:8" x14ac:dyDescent="0.4">
      <c r="B22" s="65" t="str">
        <f t="shared" ref="B22:B29" si="0">IF(C22="","",B21+1)</f>
        <v/>
      </c>
      <c r="C22" s="10"/>
      <c r="D22" s="10"/>
      <c r="E22" s="11"/>
      <c r="F22" s="11"/>
      <c r="G22" s="11"/>
      <c r="H22" s="66"/>
    </row>
    <row r="23" spans="2:8" x14ac:dyDescent="0.4">
      <c r="B23" s="65" t="str">
        <f t="shared" si="0"/>
        <v/>
      </c>
      <c r="C23" s="10"/>
      <c r="D23" s="10"/>
      <c r="E23" s="11"/>
      <c r="F23" s="11"/>
      <c r="G23" s="11"/>
      <c r="H23" s="66"/>
    </row>
    <row r="24" spans="2:8" x14ac:dyDescent="0.4">
      <c r="B24" s="65" t="str">
        <f t="shared" si="0"/>
        <v/>
      </c>
      <c r="C24" s="10"/>
      <c r="D24" s="10"/>
      <c r="E24" s="11"/>
      <c r="F24" s="11"/>
      <c r="G24" s="11"/>
      <c r="H24" s="66"/>
    </row>
    <row r="25" spans="2:8" x14ac:dyDescent="0.4">
      <c r="B25" s="65" t="str">
        <f t="shared" si="0"/>
        <v/>
      </c>
      <c r="C25" s="10"/>
      <c r="D25" s="10"/>
      <c r="E25" s="11"/>
      <c r="F25" s="11"/>
      <c r="G25" s="11"/>
      <c r="H25" s="66"/>
    </row>
    <row r="26" spans="2:8" x14ac:dyDescent="0.4">
      <c r="B26" s="65" t="str">
        <f t="shared" si="0"/>
        <v/>
      </c>
      <c r="C26" s="10"/>
      <c r="D26" s="10"/>
      <c r="E26" s="11"/>
      <c r="F26" s="11"/>
      <c r="G26" s="11"/>
      <c r="H26" s="66"/>
    </row>
    <row r="27" spans="2:8" x14ac:dyDescent="0.4">
      <c r="B27" s="65" t="str">
        <f t="shared" si="0"/>
        <v/>
      </c>
      <c r="C27" s="10"/>
      <c r="D27" s="10"/>
      <c r="E27" s="11"/>
      <c r="F27" s="11"/>
      <c r="G27" s="11"/>
      <c r="H27" s="66"/>
    </row>
    <row r="28" spans="2:8" x14ac:dyDescent="0.4">
      <c r="B28" s="65" t="str">
        <f t="shared" si="0"/>
        <v/>
      </c>
      <c r="C28" s="10"/>
      <c r="D28" s="10"/>
      <c r="E28" s="67"/>
      <c r="F28" s="67"/>
      <c r="G28" s="67"/>
      <c r="H28" s="68"/>
    </row>
    <row r="29" spans="2:8" ht="19.5" thickBot="1" x14ac:dyDescent="0.45">
      <c r="B29" s="69" t="str">
        <f t="shared" si="0"/>
        <v/>
      </c>
      <c r="C29" s="70"/>
      <c r="D29" s="71"/>
      <c r="E29" s="17"/>
      <c r="F29" s="17"/>
      <c r="G29" s="17"/>
      <c r="H29" s="72"/>
    </row>
    <row r="30" spans="2:8" ht="19.5" thickTop="1" x14ac:dyDescent="0.4">
      <c r="E30" s="73" t="s">
        <v>252</v>
      </c>
      <c r="F30" s="74" t="s">
        <v>25</v>
      </c>
      <c r="G30" s="20"/>
      <c r="H30" s="75"/>
    </row>
    <row r="31" spans="2:8" x14ac:dyDescent="0.4">
      <c r="E31" s="76" t="s">
        <v>29</v>
      </c>
      <c r="F31" s="77">
        <v>0.08</v>
      </c>
      <c r="G31" s="11"/>
      <c r="H31" s="78"/>
    </row>
    <row r="32" spans="2:8" x14ac:dyDescent="0.4">
      <c r="E32" s="76" t="s">
        <v>253</v>
      </c>
      <c r="F32" s="79" t="s">
        <v>25</v>
      </c>
      <c r="G32" s="11"/>
      <c r="H32" s="78"/>
    </row>
    <row r="33" spans="5:8" x14ac:dyDescent="0.4">
      <c r="E33" s="76" t="s">
        <v>29</v>
      </c>
      <c r="F33" s="77">
        <v>0.1</v>
      </c>
      <c r="G33" s="11"/>
      <c r="H33" s="78"/>
    </row>
    <row r="34" spans="5:8" ht="19.5" thickBot="1" x14ac:dyDescent="0.45">
      <c r="E34" s="165" t="s">
        <v>254</v>
      </c>
      <c r="F34" s="166"/>
      <c r="G34" s="48"/>
      <c r="H34" s="80"/>
    </row>
  </sheetData>
  <mergeCells count="5">
    <mergeCell ref="G1:H1"/>
    <mergeCell ref="G2:H2"/>
    <mergeCell ref="C6:D6"/>
    <mergeCell ref="E34:F34"/>
    <mergeCell ref="B4:H4"/>
  </mergeCells>
  <phoneticPr fontId="4"/>
  <dataValidations disablePrompts="1" count="1">
    <dataValidation imeMode="off" allowBlank="1" showInputMessage="1" showErrorMessage="1" sqref="C20:C21" xr:uid="{00000000-0002-0000-1400-000000000000}"/>
  </dataValidations>
  <pageMargins left="0.25" right="0.25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2:F19"/>
  <sheetViews>
    <sheetView workbookViewId="0"/>
  </sheetViews>
  <sheetFormatPr defaultRowHeight="18.75" x14ac:dyDescent="0.4"/>
  <cols>
    <col min="1" max="1" width="1.625" customWidth="1"/>
    <col min="2" max="2" width="11" bestFit="1" customWidth="1"/>
    <col min="3" max="3" width="21.375" bestFit="1" customWidth="1"/>
  </cols>
  <sheetData>
    <row r="2" spans="2:6" ht="19.5" x14ac:dyDescent="0.4">
      <c r="B2" s="81" t="s">
        <v>95</v>
      </c>
    </row>
    <row r="4" spans="2:6" x14ac:dyDescent="0.4">
      <c r="B4" s="82" t="s">
        <v>95</v>
      </c>
      <c r="C4" s="82" t="s">
        <v>96</v>
      </c>
      <c r="D4" s="82" t="s">
        <v>257</v>
      </c>
      <c r="E4" s="82" t="s">
        <v>97</v>
      </c>
      <c r="F4" s="82" t="s">
        <v>255</v>
      </c>
    </row>
    <row r="5" spans="2:6" x14ac:dyDescent="0.4">
      <c r="B5" s="10">
        <v>1001</v>
      </c>
      <c r="C5" s="10" t="s">
        <v>258</v>
      </c>
      <c r="D5" s="10" t="s">
        <v>259</v>
      </c>
      <c r="E5" s="11">
        <v>90</v>
      </c>
      <c r="F5" s="83">
        <v>0.08</v>
      </c>
    </row>
    <row r="6" spans="2:6" x14ac:dyDescent="0.4">
      <c r="B6" s="10">
        <v>1002</v>
      </c>
      <c r="C6" s="10" t="s">
        <v>260</v>
      </c>
      <c r="D6" s="10" t="s">
        <v>261</v>
      </c>
      <c r="E6" s="11">
        <v>90</v>
      </c>
      <c r="F6" s="83">
        <v>0.08</v>
      </c>
    </row>
    <row r="7" spans="2:6" x14ac:dyDescent="0.4">
      <c r="B7" s="10">
        <v>1003</v>
      </c>
      <c r="C7" s="10" t="s">
        <v>262</v>
      </c>
      <c r="D7" s="10" t="s">
        <v>261</v>
      </c>
      <c r="E7" s="11">
        <v>100</v>
      </c>
      <c r="F7" s="83">
        <v>0.08</v>
      </c>
    </row>
    <row r="8" spans="2:6" x14ac:dyDescent="0.4">
      <c r="B8" s="10">
        <v>1004</v>
      </c>
      <c r="C8" s="10" t="s">
        <v>263</v>
      </c>
      <c r="D8" s="10" t="s">
        <v>261</v>
      </c>
      <c r="E8" s="11">
        <v>100</v>
      </c>
      <c r="F8" s="83">
        <v>0.08</v>
      </c>
    </row>
    <row r="9" spans="2:6" x14ac:dyDescent="0.4">
      <c r="B9" s="10">
        <v>1005</v>
      </c>
      <c r="C9" s="10" t="s">
        <v>264</v>
      </c>
      <c r="D9" s="10" t="s">
        <v>261</v>
      </c>
      <c r="E9" s="11">
        <v>120</v>
      </c>
      <c r="F9" s="83">
        <v>0.08</v>
      </c>
    </row>
    <row r="10" spans="2:6" x14ac:dyDescent="0.4">
      <c r="B10" s="10">
        <v>1006</v>
      </c>
      <c r="C10" s="10" t="s">
        <v>265</v>
      </c>
      <c r="D10" s="10" t="s">
        <v>261</v>
      </c>
      <c r="E10" s="11">
        <v>120</v>
      </c>
      <c r="F10" s="83">
        <v>0.08</v>
      </c>
    </row>
    <row r="11" spans="2:6" x14ac:dyDescent="0.4">
      <c r="B11" s="10">
        <v>2001</v>
      </c>
      <c r="C11" s="10" t="s">
        <v>266</v>
      </c>
      <c r="D11" s="10" t="s">
        <v>267</v>
      </c>
      <c r="E11" s="11">
        <v>5750</v>
      </c>
      <c r="F11" s="83">
        <v>0.1</v>
      </c>
    </row>
    <row r="12" spans="2:6" x14ac:dyDescent="0.4">
      <c r="B12" s="10">
        <v>2003</v>
      </c>
      <c r="C12" s="10" t="s">
        <v>266</v>
      </c>
      <c r="D12" s="10" t="s">
        <v>267</v>
      </c>
      <c r="E12" s="11">
        <v>5750</v>
      </c>
      <c r="F12" s="83">
        <v>0.1</v>
      </c>
    </row>
    <row r="13" spans="2:6" x14ac:dyDescent="0.4">
      <c r="B13" s="10">
        <v>2004</v>
      </c>
      <c r="C13" s="10" t="s">
        <v>266</v>
      </c>
      <c r="D13" s="10" t="s">
        <v>267</v>
      </c>
      <c r="E13" s="11">
        <v>5750</v>
      </c>
      <c r="F13" s="83">
        <v>0.1</v>
      </c>
    </row>
    <row r="14" spans="2:6" x14ac:dyDescent="0.4">
      <c r="B14" s="10">
        <v>2004</v>
      </c>
      <c r="C14" s="10" t="s">
        <v>268</v>
      </c>
      <c r="D14" s="10" t="s">
        <v>267</v>
      </c>
      <c r="E14" s="11">
        <v>3200</v>
      </c>
      <c r="F14" s="83">
        <v>0.1</v>
      </c>
    </row>
    <row r="15" spans="2:6" x14ac:dyDescent="0.4">
      <c r="B15" s="10">
        <v>2005</v>
      </c>
      <c r="C15" s="10" t="s">
        <v>269</v>
      </c>
      <c r="D15" s="10" t="s">
        <v>267</v>
      </c>
      <c r="E15" s="11">
        <v>3500</v>
      </c>
      <c r="F15" s="83">
        <v>0.1</v>
      </c>
    </row>
    <row r="16" spans="2:6" x14ac:dyDescent="0.4">
      <c r="B16" s="10">
        <v>3001</v>
      </c>
      <c r="C16" s="10" t="s">
        <v>270</v>
      </c>
      <c r="D16" s="10" t="s">
        <v>271</v>
      </c>
      <c r="E16" s="11">
        <v>180</v>
      </c>
      <c r="F16" s="83">
        <v>0.1</v>
      </c>
    </row>
    <row r="17" spans="2:6" x14ac:dyDescent="0.4">
      <c r="B17" s="10">
        <v>3002</v>
      </c>
      <c r="C17" s="10" t="s">
        <v>272</v>
      </c>
      <c r="D17" s="10" t="s">
        <v>271</v>
      </c>
      <c r="E17" s="11">
        <v>190</v>
      </c>
      <c r="F17" s="83">
        <v>0.1</v>
      </c>
    </row>
    <row r="18" spans="2:6" x14ac:dyDescent="0.4">
      <c r="B18" s="10">
        <v>3003</v>
      </c>
      <c r="C18" s="10" t="s">
        <v>273</v>
      </c>
      <c r="D18" s="10" t="s">
        <v>271</v>
      </c>
      <c r="E18" s="11">
        <v>190</v>
      </c>
      <c r="F18" s="83">
        <v>0.1</v>
      </c>
    </row>
    <row r="19" spans="2:6" x14ac:dyDescent="0.4">
      <c r="B19" s="10">
        <v>3005</v>
      </c>
      <c r="C19" s="10" t="s">
        <v>274</v>
      </c>
      <c r="D19" s="10" t="s">
        <v>271</v>
      </c>
      <c r="E19" s="10">
        <v>250</v>
      </c>
      <c r="F19" s="83">
        <v>0.1</v>
      </c>
    </row>
  </sheetData>
  <phoneticPr fontId="4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 tint="0.79998168889431442"/>
  </sheetPr>
  <dimension ref="B1:H34"/>
  <sheetViews>
    <sheetView zoomScaleNormal="100" zoomScaleSheetLayoutView="100" workbookViewId="0">
      <selection activeCell="B4" sqref="B4:H4"/>
    </sheetView>
  </sheetViews>
  <sheetFormatPr defaultRowHeight="18.75" x14ac:dyDescent="0.4"/>
  <cols>
    <col min="1" max="1" width="1.625" customWidth="1"/>
    <col min="2" max="2" width="3.625" customWidth="1"/>
    <col min="3" max="3" width="14.625" customWidth="1"/>
    <col min="4" max="4" width="36.625" customWidth="1"/>
    <col min="5" max="6" width="10.625" customWidth="1"/>
    <col min="7" max="7" width="12.625" customWidth="1"/>
    <col min="8" max="8" width="5.625" customWidth="1"/>
  </cols>
  <sheetData>
    <row r="1" spans="2:8" x14ac:dyDescent="0.4">
      <c r="G1" s="162">
        <v>22110</v>
      </c>
      <c r="H1" s="162"/>
    </row>
    <row r="2" spans="2:8" x14ac:dyDescent="0.4">
      <c r="G2" s="168">
        <f ca="1">TODAY()</f>
        <v>45764</v>
      </c>
      <c r="H2" s="168"/>
    </row>
    <row r="4" spans="2:8" ht="30" x14ac:dyDescent="0.4">
      <c r="B4" s="167" t="s">
        <v>230</v>
      </c>
      <c r="C4" s="167"/>
      <c r="D4" s="167"/>
      <c r="E4" s="167"/>
      <c r="F4" s="167"/>
      <c r="G4" s="167"/>
      <c r="H4" s="167"/>
    </row>
    <row r="6" spans="2:8" ht="25.5" x14ac:dyDescent="0.4">
      <c r="C6" s="169" t="s">
        <v>231</v>
      </c>
      <c r="D6" s="169"/>
    </row>
    <row r="8" spans="2:8" x14ac:dyDescent="0.4">
      <c r="G8" s="56" t="s">
        <v>365</v>
      </c>
    </row>
    <row r="9" spans="2:8" x14ac:dyDescent="0.4">
      <c r="C9" s="57" t="s">
        <v>232</v>
      </c>
      <c r="D9" s="57" t="s">
        <v>233</v>
      </c>
      <c r="G9" t="s">
        <v>234</v>
      </c>
    </row>
    <row r="10" spans="2:8" x14ac:dyDescent="0.4">
      <c r="C10" s="57" t="s">
        <v>235</v>
      </c>
      <c r="D10" s="57" t="s">
        <v>236</v>
      </c>
      <c r="G10" t="s">
        <v>237</v>
      </c>
    </row>
    <row r="11" spans="2:8" x14ac:dyDescent="0.4">
      <c r="C11" s="57" t="s">
        <v>238</v>
      </c>
      <c r="D11" s="57" t="s">
        <v>239</v>
      </c>
      <c r="G11" t="s">
        <v>240</v>
      </c>
    </row>
    <row r="12" spans="2:8" x14ac:dyDescent="0.4">
      <c r="C12" s="57" t="s">
        <v>241</v>
      </c>
      <c r="D12" s="57" t="s">
        <v>242</v>
      </c>
      <c r="G12" t="s">
        <v>8</v>
      </c>
    </row>
    <row r="13" spans="2:8" x14ac:dyDescent="0.4">
      <c r="G13" t="s">
        <v>10</v>
      </c>
    </row>
    <row r="14" spans="2:8" x14ac:dyDescent="0.4">
      <c r="C14" t="s">
        <v>243</v>
      </c>
      <c r="G14" t="s">
        <v>244</v>
      </c>
    </row>
    <row r="15" spans="2:8" x14ac:dyDescent="0.4">
      <c r="G15" t="s">
        <v>245</v>
      </c>
    </row>
    <row r="16" spans="2:8" ht="24.75" thickBot="1" x14ac:dyDescent="0.45">
      <c r="C16" s="58" t="s">
        <v>246</v>
      </c>
      <c r="D16" s="59">
        <f>IF(G34="","",G34)</f>
        <v>124319</v>
      </c>
    </row>
    <row r="17" spans="2:8" ht="19.5" thickTop="1" x14ac:dyDescent="0.4">
      <c r="D17" s="1" t="s">
        <v>247</v>
      </c>
    </row>
    <row r="18" spans="2:8" ht="19.5" thickBot="1" x14ac:dyDescent="0.45"/>
    <row r="19" spans="2:8" ht="19.5" thickBot="1" x14ac:dyDescent="0.45">
      <c r="B19" s="60" t="s">
        <v>248</v>
      </c>
      <c r="C19" s="61" t="s">
        <v>95</v>
      </c>
      <c r="D19" s="61" t="s">
        <v>249</v>
      </c>
      <c r="E19" s="61" t="s">
        <v>97</v>
      </c>
      <c r="F19" s="61" t="s">
        <v>98</v>
      </c>
      <c r="G19" s="61" t="s">
        <v>250</v>
      </c>
      <c r="H19" s="62" t="s">
        <v>251</v>
      </c>
    </row>
    <row r="20" spans="2:8" ht="19.5" thickTop="1" x14ac:dyDescent="0.4">
      <c r="B20" s="63">
        <v>1</v>
      </c>
      <c r="C20" s="32">
        <v>1001</v>
      </c>
      <c r="D20" s="32" t="str">
        <f>IF($C20="","",VLOOKUP($C20,'22-02コード表'!$B$4:$F$19,2,FALSE))</f>
        <v>泉の天然水</v>
      </c>
      <c r="E20" s="139">
        <f>IF($C20="","",VLOOKUP($C20,'22-02コード表'!$B$4:$F$19,4,FALSE))</f>
        <v>90</v>
      </c>
      <c r="F20" s="139">
        <v>20</v>
      </c>
      <c r="G20" s="139">
        <f>IF(C20="","",E20*F20)</f>
        <v>1800</v>
      </c>
      <c r="H20" s="64">
        <f>IF(C20="","",VLOOKUP(C20,'22-02コード表'!$B$4:$F$19,5,FALSE))</f>
        <v>0.08</v>
      </c>
    </row>
    <row r="21" spans="2:8" x14ac:dyDescent="0.4">
      <c r="B21" s="65">
        <f>IF(C21="","",B20+1)</f>
        <v>2</v>
      </c>
      <c r="C21" s="10">
        <v>2001</v>
      </c>
      <c r="D21" s="32" t="str">
        <f>IF($C21="","",VLOOKUP($C21,'22-02コード表'!$B$4:$F$19,2,FALSE))</f>
        <v>シャンパーノ</v>
      </c>
      <c r="E21" s="139">
        <f>IF($C21="","",VLOOKUP($C21,'22-02コード表'!$B$4:$F$19,4,FALSE))</f>
        <v>5750</v>
      </c>
      <c r="F21" s="92">
        <v>15</v>
      </c>
      <c r="G21" s="92">
        <f t="shared" ref="G21:G29" si="0">IF(C21="","",E21*F21)</f>
        <v>86250</v>
      </c>
      <c r="H21" s="64">
        <f>IF(C21="","",VLOOKUP(C21,'22-02コード表'!$B$4:$F$19,5,FALSE))</f>
        <v>0.1</v>
      </c>
    </row>
    <row r="22" spans="2:8" x14ac:dyDescent="0.4">
      <c r="B22" s="65">
        <f t="shared" ref="B22:B29" si="1">IF(C22="","",B21+1)</f>
        <v>3</v>
      </c>
      <c r="C22" s="10">
        <v>3005</v>
      </c>
      <c r="D22" s="32" t="str">
        <f>IF($C22="","",VLOOKUP($C22,'22-02コード表'!$B$4:$F$19,2,FALSE))</f>
        <v>スマートビバレッジ</v>
      </c>
      <c r="E22" s="92">
        <f>IF($C22="","",VLOOKUP($C22,'22-02コード表'!$B$4:$F$19,4,FALSE))</f>
        <v>250</v>
      </c>
      <c r="F22" s="92">
        <v>100</v>
      </c>
      <c r="G22" s="92">
        <f t="shared" si="0"/>
        <v>25000</v>
      </c>
      <c r="H22" s="66">
        <f>IF(C22="","",VLOOKUP(C22,'22-02コード表'!$B$4:$F$19,5,FALSE))</f>
        <v>0.1</v>
      </c>
    </row>
    <row r="23" spans="2:8" x14ac:dyDescent="0.4">
      <c r="B23" s="65" t="str">
        <f t="shared" si="1"/>
        <v/>
      </c>
      <c r="C23" s="10"/>
      <c r="D23" s="32" t="str">
        <f>IF($C23="","",VLOOKUP($C23,'22-02コード表'!$B$4:$F$19,2,FALSE))</f>
        <v/>
      </c>
      <c r="E23" s="92" t="str">
        <f>IF($C23="","",VLOOKUP($C23,'22-02コード表'!$B$4:$F$19,4,FALSE))</f>
        <v/>
      </c>
      <c r="F23" s="92"/>
      <c r="G23" s="92" t="str">
        <f t="shared" si="0"/>
        <v/>
      </c>
      <c r="H23" s="66" t="str">
        <f>IF(C23="","",VLOOKUP(C23,'22-02コード表'!$B$4:$F$19,5,FALSE))</f>
        <v/>
      </c>
    </row>
    <row r="24" spans="2:8" x14ac:dyDescent="0.4">
      <c r="B24" s="65" t="str">
        <f t="shared" si="1"/>
        <v/>
      </c>
      <c r="C24" s="10"/>
      <c r="D24" s="32" t="str">
        <f>IF($C24="","",VLOOKUP($C24,'22-02コード表'!$B$4:$F$19,2,FALSE))</f>
        <v/>
      </c>
      <c r="E24" s="92" t="str">
        <f>IF($C24="","",VLOOKUP($C24,'22-02コード表'!$B$4:$F$19,4,FALSE))</f>
        <v/>
      </c>
      <c r="F24" s="92"/>
      <c r="G24" s="92" t="str">
        <f t="shared" si="0"/>
        <v/>
      </c>
      <c r="H24" s="66" t="str">
        <f>IF(C24="","",VLOOKUP(C24,'22-02コード表'!$B$4:$F$19,5,FALSE))</f>
        <v/>
      </c>
    </row>
    <row r="25" spans="2:8" x14ac:dyDescent="0.4">
      <c r="B25" s="65" t="str">
        <f t="shared" si="1"/>
        <v/>
      </c>
      <c r="C25" s="10"/>
      <c r="D25" s="32" t="str">
        <f>IF($C25="","",VLOOKUP($C25,'22-02コード表'!$B$4:$F$19,2,FALSE))</f>
        <v/>
      </c>
      <c r="E25" s="92" t="str">
        <f>IF($C25="","",VLOOKUP($C25,'22-02コード表'!$B$4:$F$19,4,FALSE))</f>
        <v/>
      </c>
      <c r="F25" s="92"/>
      <c r="G25" s="92" t="str">
        <f t="shared" si="0"/>
        <v/>
      </c>
      <c r="H25" s="66" t="str">
        <f>IF(C25="","",VLOOKUP(C25,'22-02コード表'!$B$4:$F$19,5,FALSE))</f>
        <v/>
      </c>
    </row>
    <row r="26" spans="2:8" x14ac:dyDescent="0.4">
      <c r="B26" s="65" t="str">
        <f t="shared" si="1"/>
        <v/>
      </c>
      <c r="C26" s="10"/>
      <c r="D26" s="32" t="str">
        <f>IF($C26="","",VLOOKUP($C26,'22-02コード表'!$B$4:$F$19,2,FALSE))</f>
        <v/>
      </c>
      <c r="E26" s="92" t="str">
        <f>IF($C26="","",VLOOKUP($C26,'22-02コード表'!$B$4:$F$19,4,FALSE))</f>
        <v/>
      </c>
      <c r="F26" s="92"/>
      <c r="G26" s="92" t="str">
        <f t="shared" si="0"/>
        <v/>
      </c>
      <c r="H26" s="66" t="str">
        <f>IF(C26="","",VLOOKUP(C26,'22-02コード表'!$B$4:$F$19,5,FALSE))</f>
        <v/>
      </c>
    </row>
    <row r="27" spans="2:8" x14ac:dyDescent="0.4">
      <c r="B27" s="65" t="str">
        <f t="shared" si="1"/>
        <v/>
      </c>
      <c r="C27" s="10"/>
      <c r="D27" s="32" t="str">
        <f>IF($C27="","",VLOOKUP($C27,'22-02コード表'!$B$4:$F$19,2,FALSE))</f>
        <v/>
      </c>
      <c r="E27" s="92" t="str">
        <f>IF($C27="","",VLOOKUP($C27,'22-02コード表'!$B$4:$F$19,4,FALSE))</f>
        <v/>
      </c>
      <c r="F27" s="92"/>
      <c r="G27" s="92" t="str">
        <f t="shared" si="0"/>
        <v/>
      </c>
      <c r="H27" s="66" t="str">
        <f>IF(C27="","",VLOOKUP(C27,'22-02コード表'!$B$4:$F$19,5,FALSE))</f>
        <v/>
      </c>
    </row>
    <row r="28" spans="2:8" x14ac:dyDescent="0.4">
      <c r="B28" s="65" t="str">
        <f t="shared" si="1"/>
        <v/>
      </c>
      <c r="C28" s="10"/>
      <c r="D28" s="32" t="str">
        <f>IF($C28="","",VLOOKUP($C28,'22-02コード表'!$B$4:$F$19,2,FALSE))</f>
        <v/>
      </c>
      <c r="E28" s="140" t="str">
        <f>IF($C28="","",VLOOKUP($C28,'22-02コード表'!$B$4:$F$19,4,FALSE))</f>
        <v/>
      </c>
      <c r="F28" s="140"/>
      <c r="G28" s="140" t="str">
        <f t="shared" si="0"/>
        <v/>
      </c>
      <c r="H28" s="68" t="str">
        <f>IF(C28="","",VLOOKUP(C28,'22-02コード表'!$B$4:$F$19,5,FALSE))</f>
        <v/>
      </c>
    </row>
    <row r="29" spans="2:8" ht="19.5" thickBot="1" x14ac:dyDescent="0.45">
      <c r="B29" s="69" t="str">
        <f t="shared" si="1"/>
        <v/>
      </c>
      <c r="C29" s="70"/>
      <c r="D29" s="71" t="str">
        <f>IF($C29="","",VLOOKUP($C29,'22-02コード表'!$B$4:$F$19,2,FALSE))</f>
        <v/>
      </c>
      <c r="E29" s="141" t="str">
        <f>IF($C29="","",VLOOKUP($C29,'22-02コード表'!$B$4:$F$19,4,FALSE))</f>
        <v/>
      </c>
      <c r="F29" s="141"/>
      <c r="G29" s="141" t="str">
        <f t="shared" si="0"/>
        <v/>
      </c>
      <c r="H29" s="72" t="str">
        <f>IF(C29="","",VLOOKUP(C29,'22-02コード表'!$B$4:$F$19,5,FALSE))</f>
        <v/>
      </c>
    </row>
    <row r="30" spans="2:8" ht="19.5" thickTop="1" x14ac:dyDescent="0.4">
      <c r="E30" s="73" t="s">
        <v>252</v>
      </c>
      <c r="F30" s="74" t="s">
        <v>25</v>
      </c>
      <c r="G30" s="139">
        <f>SUMIF(H20:H29,F31,G20:G29)</f>
        <v>1800</v>
      </c>
      <c r="H30" s="75"/>
    </row>
    <row r="31" spans="2:8" x14ac:dyDescent="0.4">
      <c r="E31" s="76" t="s">
        <v>29</v>
      </c>
      <c r="F31" s="77">
        <v>0.08</v>
      </c>
      <c r="G31" s="92">
        <f>ROUNDDOWN(G30*F31,0)</f>
        <v>144</v>
      </c>
      <c r="H31" s="78"/>
    </row>
    <row r="32" spans="2:8" x14ac:dyDescent="0.4">
      <c r="E32" s="76" t="s">
        <v>253</v>
      </c>
      <c r="F32" s="79" t="s">
        <v>25</v>
      </c>
      <c r="G32" s="92">
        <f>SUMIF(H20:H29,F33,G20:G29)</f>
        <v>111250</v>
      </c>
      <c r="H32" s="78"/>
    </row>
    <row r="33" spans="5:8" x14ac:dyDescent="0.4">
      <c r="E33" s="76" t="s">
        <v>29</v>
      </c>
      <c r="F33" s="77">
        <v>0.1</v>
      </c>
      <c r="G33" s="92">
        <f>ROUNDDOWN(G32*F33,0)</f>
        <v>11125</v>
      </c>
      <c r="H33" s="78"/>
    </row>
    <row r="34" spans="5:8" ht="19.5" thickBot="1" x14ac:dyDescent="0.45">
      <c r="E34" s="165" t="s">
        <v>254</v>
      </c>
      <c r="F34" s="166"/>
      <c r="G34" s="142">
        <f>SUM(G30:G33)</f>
        <v>124319</v>
      </c>
      <c r="H34" s="80"/>
    </row>
  </sheetData>
  <mergeCells count="5">
    <mergeCell ref="G1:H1"/>
    <mergeCell ref="G2:H2"/>
    <mergeCell ref="B4:H4"/>
    <mergeCell ref="C6:D6"/>
    <mergeCell ref="E34:F34"/>
  </mergeCells>
  <phoneticPr fontId="4"/>
  <dataValidations count="2">
    <dataValidation imeMode="on" allowBlank="1" showInputMessage="1" showErrorMessage="1" sqref="C6:D6" xr:uid="{00000000-0002-0000-1600-000000000000}"/>
    <dataValidation imeMode="off" allowBlank="1" showInputMessage="1" showErrorMessage="1" sqref="G1:H1 F20:F29 C20:C29" xr:uid="{00000000-0002-0000-1600-000001000000}"/>
  </dataValidations>
  <pageMargins left="0.25" right="0.25" top="0.75" bottom="0.75" header="0.3" footer="0.3"/>
  <pageSetup paperSize="9" scale="9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 tint="0.79998168889431442"/>
  </sheetPr>
  <dimension ref="B2:J37"/>
  <sheetViews>
    <sheetView zoomScaleNormal="100" workbookViewId="0"/>
  </sheetViews>
  <sheetFormatPr defaultRowHeight="18.75" x14ac:dyDescent="0.4"/>
  <cols>
    <col min="1" max="1" width="1.625" customWidth="1"/>
    <col min="2" max="2" width="14.625" customWidth="1"/>
    <col min="3" max="3" width="22.625" customWidth="1"/>
    <col min="4" max="4" width="10.625" customWidth="1"/>
    <col min="5" max="5" width="7.625" customWidth="1"/>
    <col min="6" max="6" width="21" bestFit="1" customWidth="1"/>
    <col min="7" max="7" width="3.625" customWidth="1"/>
    <col min="8" max="8" width="11" bestFit="1" customWidth="1"/>
    <col min="9" max="9" width="16.5" bestFit="1" customWidth="1"/>
    <col min="10" max="10" width="7.625" customWidth="1"/>
  </cols>
  <sheetData>
    <row r="2" spans="2:6" x14ac:dyDescent="0.4">
      <c r="F2" s="1" t="s">
        <v>0</v>
      </c>
    </row>
    <row r="3" spans="2:6" x14ac:dyDescent="0.4">
      <c r="F3" s="2">
        <f ca="1">TODAY()</f>
        <v>45764</v>
      </c>
    </row>
    <row r="5" spans="2:6" ht="24" x14ac:dyDescent="0.4">
      <c r="B5" s="143" t="s">
        <v>1</v>
      </c>
      <c r="C5" s="143"/>
      <c r="D5" s="143"/>
      <c r="E5" s="143"/>
      <c r="F5" s="143"/>
    </row>
    <row r="7" spans="2:6" ht="25.5" x14ac:dyDescent="0.4">
      <c r="B7" s="3" t="s">
        <v>2</v>
      </c>
    </row>
    <row r="9" spans="2:6" ht="19.5" x14ac:dyDescent="0.4">
      <c r="F9" s="4" t="s">
        <v>3</v>
      </c>
    </row>
    <row r="10" spans="2:6" x14ac:dyDescent="0.4">
      <c r="F10" s="5" t="s">
        <v>4</v>
      </c>
    </row>
    <row r="11" spans="2:6" x14ac:dyDescent="0.4">
      <c r="F11" s="6" t="s">
        <v>5</v>
      </c>
    </row>
    <row r="12" spans="2:6" x14ac:dyDescent="0.4">
      <c r="F12" s="6" t="s">
        <v>6</v>
      </c>
    </row>
    <row r="13" spans="2:6" x14ac:dyDescent="0.4">
      <c r="B13" t="s">
        <v>7</v>
      </c>
      <c r="F13" s="6" t="s">
        <v>8</v>
      </c>
    </row>
    <row r="14" spans="2:6" x14ac:dyDescent="0.4">
      <c r="B14" t="s">
        <v>9</v>
      </c>
      <c r="F14" s="6" t="s">
        <v>10</v>
      </c>
    </row>
    <row r="16" spans="2:6" ht="24.75" thickBot="1" x14ac:dyDescent="0.45">
      <c r="B16" s="7" t="s">
        <v>11</v>
      </c>
      <c r="C16" s="8">
        <f>ROUNDDOWN(F28,-2)</f>
        <v>764600</v>
      </c>
    </row>
    <row r="17" spans="2:10" x14ac:dyDescent="0.4">
      <c r="C17" s="5" t="s">
        <v>12</v>
      </c>
    </row>
    <row r="18" spans="2:10" x14ac:dyDescent="0.4">
      <c r="H18" t="s">
        <v>13</v>
      </c>
    </row>
    <row r="19" spans="2:10" x14ac:dyDescent="0.4">
      <c r="B19" s="9" t="s">
        <v>14</v>
      </c>
      <c r="C19" s="9" t="s">
        <v>15</v>
      </c>
      <c r="D19" s="9" t="s">
        <v>16</v>
      </c>
      <c r="E19" s="9" t="s">
        <v>17</v>
      </c>
      <c r="F19" s="9" t="s">
        <v>18</v>
      </c>
      <c r="H19" s="9" t="s">
        <v>14</v>
      </c>
      <c r="I19" s="9" t="s">
        <v>15</v>
      </c>
      <c r="J19" s="9" t="s">
        <v>16</v>
      </c>
    </row>
    <row r="20" spans="2:10" x14ac:dyDescent="0.4">
      <c r="B20" s="10">
        <v>1001</v>
      </c>
      <c r="C20" s="10" t="str">
        <f>IF(B20="","",VLOOKUP(B20,$H$20:$J$27,2,FALSE))</f>
        <v>剣道着</v>
      </c>
      <c r="D20" s="11">
        <f>IF(B20="","",VLOOKUP(B20,$H$20:$J$27,3,FALSE))</f>
        <v>6845</v>
      </c>
      <c r="E20" s="10">
        <v>30</v>
      </c>
      <c r="F20" s="11">
        <f>IF(B20="","",D20*E20)</f>
        <v>205350</v>
      </c>
      <c r="H20" s="10">
        <v>1001</v>
      </c>
      <c r="I20" s="10" t="s">
        <v>19</v>
      </c>
      <c r="J20" s="11">
        <v>6845</v>
      </c>
    </row>
    <row r="21" spans="2:10" x14ac:dyDescent="0.4">
      <c r="B21" s="10">
        <v>2002</v>
      </c>
      <c r="C21" s="10" t="str">
        <f t="shared" ref="C21:C25" si="0">IF(B21="","",VLOOKUP(B21,$H$20:$J$27,2,FALSE))</f>
        <v>面</v>
      </c>
      <c r="D21" s="11">
        <f t="shared" ref="D21:D25" si="1">IF(B21="","",VLOOKUP(B21,$H$20:$J$27,3,FALSE))</f>
        <v>32655</v>
      </c>
      <c r="E21" s="10">
        <v>15</v>
      </c>
      <c r="F21" s="11">
        <f t="shared" ref="F21:F25" si="2">IF(B21="","",D21*E21)</f>
        <v>489825</v>
      </c>
      <c r="H21" s="10">
        <v>1002</v>
      </c>
      <c r="I21" s="10" t="s">
        <v>20</v>
      </c>
      <c r="J21" s="11">
        <v>9354</v>
      </c>
    </row>
    <row r="22" spans="2:10" x14ac:dyDescent="0.4">
      <c r="B22" s="10"/>
      <c r="C22" s="10" t="str">
        <f t="shared" si="0"/>
        <v/>
      </c>
      <c r="D22" s="11" t="str">
        <f t="shared" si="1"/>
        <v/>
      </c>
      <c r="E22" s="10"/>
      <c r="F22" s="11" t="str">
        <f t="shared" si="2"/>
        <v/>
      </c>
      <c r="H22" s="10">
        <v>2001</v>
      </c>
      <c r="I22" s="10" t="s">
        <v>21</v>
      </c>
      <c r="J22" s="11">
        <v>15220</v>
      </c>
    </row>
    <row r="23" spans="2:10" x14ac:dyDescent="0.4">
      <c r="B23" s="10"/>
      <c r="C23" s="10" t="str">
        <f t="shared" si="0"/>
        <v/>
      </c>
      <c r="D23" s="11" t="str">
        <f t="shared" si="1"/>
        <v/>
      </c>
      <c r="E23" s="10"/>
      <c r="F23" s="11" t="str">
        <f t="shared" si="2"/>
        <v/>
      </c>
      <c r="H23" s="10">
        <v>2002</v>
      </c>
      <c r="I23" s="10" t="s">
        <v>22</v>
      </c>
      <c r="J23" s="11">
        <v>32655</v>
      </c>
    </row>
    <row r="24" spans="2:10" x14ac:dyDescent="0.4">
      <c r="B24" s="10"/>
      <c r="C24" s="10" t="str">
        <f t="shared" si="0"/>
        <v/>
      </c>
      <c r="D24" s="11" t="str">
        <f t="shared" si="1"/>
        <v/>
      </c>
      <c r="E24" s="10"/>
      <c r="F24" s="11" t="str">
        <f t="shared" si="2"/>
        <v/>
      </c>
      <c r="H24" s="10">
        <v>2003</v>
      </c>
      <c r="I24" s="10" t="s">
        <v>23</v>
      </c>
      <c r="J24" s="11">
        <v>14400</v>
      </c>
    </row>
    <row r="25" spans="2:10" x14ac:dyDescent="0.4">
      <c r="B25" s="10"/>
      <c r="C25" s="10" t="str">
        <f t="shared" si="0"/>
        <v/>
      </c>
      <c r="D25" s="11" t="str">
        <f t="shared" si="1"/>
        <v/>
      </c>
      <c r="E25" s="10"/>
      <c r="F25" s="11" t="str">
        <f t="shared" si="2"/>
        <v/>
      </c>
      <c r="H25" s="10">
        <v>2004</v>
      </c>
      <c r="I25" s="10" t="s">
        <v>24</v>
      </c>
      <c r="J25" s="11">
        <v>15255</v>
      </c>
    </row>
    <row r="26" spans="2:10" x14ac:dyDescent="0.4">
      <c r="D26" s="12" t="s">
        <v>25</v>
      </c>
      <c r="E26" s="13"/>
      <c r="F26" s="11">
        <f>SUM(F20:F25)</f>
        <v>695175</v>
      </c>
      <c r="H26" s="10">
        <v>4001</v>
      </c>
      <c r="I26" s="10" t="s">
        <v>26</v>
      </c>
      <c r="J26" s="11">
        <v>3155</v>
      </c>
    </row>
    <row r="27" spans="2:10" ht="19.5" thickBot="1" x14ac:dyDescent="0.45">
      <c r="B27" s="14" t="s">
        <v>27</v>
      </c>
      <c r="C27" s="6" t="s">
        <v>28</v>
      </c>
      <c r="D27" s="15" t="s">
        <v>29</v>
      </c>
      <c r="E27" s="16">
        <v>0.1</v>
      </c>
      <c r="F27" s="17">
        <f>ROUNDDOWN(F26*E27,-1)</f>
        <v>69510</v>
      </c>
      <c r="H27" s="10">
        <v>4002</v>
      </c>
      <c r="I27" s="10" t="s">
        <v>30</v>
      </c>
      <c r="J27" s="11">
        <v>2400</v>
      </c>
    </row>
    <row r="28" spans="2:10" ht="19.5" thickTop="1" x14ac:dyDescent="0.4">
      <c r="C28" s="5" t="s">
        <v>31</v>
      </c>
      <c r="D28" s="18" t="s">
        <v>32</v>
      </c>
      <c r="E28" s="19"/>
      <c r="F28" s="20">
        <f>SUM(F26:F27)</f>
        <v>764685</v>
      </c>
    </row>
    <row r="30" spans="2:10" x14ac:dyDescent="0.4">
      <c r="B30" s="144" t="s">
        <v>33</v>
      </c>
      <c r="C30" s="145"/>
      <c r="D30" s="145"/>
      <c r="E30" s="145"/>
      <c r="F30" s="146"/>
    </row>
    <row r="31" spans="2:10" x14ac:dyDescent="0.4">
      <c r="B31" s="147"/>
      <c r="C31" s="148"/>
      <c r="D31" s="148"/>
      <c r="E31" s="148"/>
      <c r="F31" s="149"/>
    </row>
    <row r="32" spans="2:10" x14ac:dyDescent="0.4">
      <c r="B32" s="147"/>
      <c r="C32" s="148"/>
      <c r="D32" s="148"/>
      <c r="E32" s="148"/>
      <c r="F32" s="149"/>
    </row>
    <row r="33" spans="2:6" x14ac:dyDescent="0.4">
      <c r="B33" s="147"/>
      <c r="C33" s="148"/>
      <c r="D33" s="148"/>
      <c r="E33" s="148"/>
      <c r="F33" s="149"/>
    </row>
    <row r="34" spans="2:6" x14ac:dyDescent="0.4">
      <c r="B34" s="147"/>
      <c r="C34" s="148"/>
      <c r="D34" s="148"/>
      <c r="E34" s="148"/>
      <c r="F34" s="149"/>
    </row>
    <row r="35" spans="2:6" x14ac:dyDescent="0.4">
      <c r="B35" s="147"/>
      <c r="C35" s="148"/>
      <c r="D35" s="148"/>
      <c r="E35" s="148"/>
      <c r="F35" s="149"/>
    </row>
    <row r="36" spans="2:6" x14ac:dyDescent="0.4">
      <c r="B36" s="147"/>
      <c r="C36" s="148"/>
      <c r="D36" s="148"/>
      <c r="E36" s="148"/>
      <c r="F36" s="149"/>
    </row>
    <row r="37" spans="2:6" x14ac:dyDescent="0.4">
      <c r="B37" s="150"/>
      <c r="C37" s="151"/>
      <c r="D37" s="151"/>
      <c r="E37" s="151"/>
      <c r="F37" s="152"/>
    </row>
  </sheetData>
  <mergeCells count="2">
    <mergeCell ref="B5:F5"/>
    <mergeCell ref="B30:F37"/>
  </mergeCells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2:L34"/>
  <sheetViews>
    <sheetView workbookViewId="0">
      <selection activeCell="C5" sqref="C5"/>
    </sheetView>
  </sheetViews>
  <sheetFormatPr defaultRowHeight="18.75" x14ac:dyDescent="0.4"/>
  <cols>
    <col min="1" max="1" width="12.625" customWidth="1"/>
    <col min="2" max="2" width="11.25" bestFit="1" customWidth="1"/>
    <col min="3" max="6" width="9.25" bestFit="1" customWidth="1"/>
    <col min="7" max="7" width="6.625" customWidth="1"/>
    <col min="8" max="8" width="11" customWidth="1"/>
    <col min="9" max="9" width="11" bestFit="1" customWidth="1"/>
    <col min="10" max="10" width="3.625" customWidth="1"/>
    <col min="11" max="11" width="9.25" bestFit="1" customWidth="1"/>
  </cols>
  <sheetData>
    <row r="2" spans="1:12" ht="25.5" x14ac:dyDescent="0.4">
      <c r="A2" s="21" t="s">
        <v>34</v>
      </c>
    </row>
    <row r="3" spans="1:12" x14ac:dyDescent="0.4">
      <c r="F3" s="1" t="s">
        <v>35</v>
      </c>
      <c r="K3" t="s">
        <v>36</v>
      </c>
    </row>
    <row r="4" spans="1:12" x14ac:dyDescent="0.4">
      <c r="A4" s="22" t="s">
        <v>37</v>
      </c>
      <c r="B4" s="22" t="s">
        <v>38</v>
      </c>
      <c r="C4" s="22" t="s">
        <v>39</v>
      </c>
      <c r="D4" s="22" t="s">
        <v>40</v>
      </c>
      <c r="E4" s="22" t="s">
        <v>41</v>
      </c>
      <c r="F4" s="22" t="s">
        <v>42</v>
      </c>
      <c r="G4" s="22" t="s">
        <v>43</v>
      </c>
      <c r="H4" s="22" t="s">
        <v>44</v>
      </c>
      <c r="I4" s="22" t="s">
        <v>45</v>
      </c>
      <c r="K4" s="22" t="s">
        <v>44</v>
      </c>
      <c r="L4" s="22" t="s">
        <v>46</v>
      </c>
    </row>
    <row r="5" spans="1:12" x14ac:dyDescent="0.4">
      <c r="A5" s="10" t="s">
        <v>47</v>
      </c>
      <c r="B5" s="23">
        <v>33329</v>
      </c>
      <c r="C5" s="10"/>
      <c r="D5" s="88">
        <v>1020</v>
      </c>
      <c r="E5" s="88">
        <v>1223</v>
      </c>
      <c r="F5" s="88">
        <f t="shared" ref="F5:F34" si="0">SUM(D5:E5)</f>
        <v>2243</v>
      </c>
      <c r="G5" s="10"/>
      <c r="H5" s="89"/>
      <c r="I5" s="25"/>
      <c r="K5" s="25" t="s">
        <v>48</v>
      </c>
      <c r="L5" s="10"/>
    </row>
    <row r="6" spans="1:12" x14ac:dyDescent="0.4">
      <c r="A6" s="10" t="s">
        <v>49</v>
      </c>
      <c r="B6" s="23">
        <v>33329</v>
      </c>
      <c r="C6" s="10"/>
      <c r="D6" s="88">
        <v>1415</v>
      </c>
      <c r="E6" s="88">
        <v>841</v>
      </c>
      <c r="F6" s="88">
        <f t="shared" si="0"/>
        <v>2256</v>
      </c>
      <c r="G6" s="10"/>
      <c r="H6" s="25"/>
      <c r="I6" s="25"/>
      <c r="K6" s="25" t="s">
        <v>50</v>
      </c>
      <c r="L6" s="10"/>
    </row>
    <row r="7" spans="1:12" x14ac:dyDescent="0.4">
      <c r="A7" s="10" t="s">
        <v>51</v>
      </c>
      <c r="B7" s="23">
        <v>33695</v>
      </c>
      <c r="C7" s="10"/>
      <c r="D7" s="88">
        <v>1010</v>
      </c>
      <c r="E7" s="88">
        <v>879</v>
      </c>
      <c r="F7" s="88">
        <f t="shared" si="0"/>
        <v>1889</v>
      </c>
      <c r="G7" s="10"/>
      <c r="H7" s="25"/>
      <c r="I7" s="25"/>
    </row>
    <row r="8" spans="1:12" x14ac:dyDescent="0.4">
      <c r="A8" s="10" t="s">
        <v>52</v>
      </c>
      <c r="B8" s="23">
        <v>34060</v>
      </c>
      <c r="C8" s="10"/>
      <c r="D8" s="88">
        <v>1384</v>
      </c>
      <c r="E8" s="88">
        <v>1510</v>
      </c>
      <c r="F8" s="88">
        <f t="shared" si="0"/>
        <v>2894</v>
      </c>
      <c r="G8" s="10"/>
      <c r="H8" s="25"/>
      <c r="I8" s="25"/>
      <c r="K8" s="22" t="s">
        <v>45</v>
      </c>
      <c r="L8" s="22" t="s">
        <v>46</v>
      </c>
    </row>
    <row r="9" spans="1:12" x14ac:dyDescent="0.4">
      <c r="A9" s="10" t="s">
        <v>53</v>
      </c>
      <c r="B9" s="23">
        <v>34060</v>
      </c>
      <c r="C9" s="10"/>
      <c r="D9" s="88">
        <v>982</v>
      </c>
      <c r="E9" s="88">
        <v>651</v>
      </c>
      <c r="F9" s="88">
        <f t="shared" si="0"/>
        <v>1633</v>
      </c>
      <c r="G9" s="10"/>
      <c r="H9" s="25"/>
      <c r="I9" s="25"/>
      <c r="K9" s="25" t="s">
        <v>48</v>
      </c>
      <c r="L9" s="10"/>
    </row>
    <row r="10" spans="1:12" x14ac:dyDescent="0.4">
      <c r="A10" s="10" t="s">
        <v>54</v>
      </c>
      <c r="B10" s="23">
        <v>34425</v>
      </c>
      <c r="C10" s="10"/>
      <c r="D10" s="88">
        <v>812</v>
      </c>
      <c r="E10" s="88">
        <v>545</v>
      </c>
      <c r="F10" s="88">
        <f t="shared" si="0"/>
        <v>1357</v>
      </c>
      <c r="G10" s="10"/>
      <c r="H10" s="25"/>
      <c r="I10" s="25"/>
      <c r="K10" s="25" t="s">
        <v>50</v>
      </c>
      <c r="L10" s="10"/>
    </row>
    <row r="11" spans="1:12" x14ac:dyDescent="0.4">
      <c r="A11" s="10" t="s">
        <v>55</v>
      </c>
      <c r="B11" s="23">
        <v>34790</v>
      </c>
      <c r="C11" s="10"/>
      <c r="D11" s="88">
        <v>179</v>
      </c>
      <c r="E11" s="88">
        <v>780</v>
      </c>
      <c r="F11" s="88">
        <f t="shared" si="0"/>
        <v>959</v>
      </c>
      <c r="G11" s="10"/>
      <c r="H11" s="25"/>
      <c r="I11" s="25"/>
      <c r="K11" s="25" t="s">
        <v>56</v>
      </c>
      <c r="L11" s="10"/>
    </row>
    <row r="12" spans="1:12" x14ac:dyDescent="0.4">
      <c r="A12" s="10" t="s">
        <v>57</v>
      </c>
      <c r="B12" s="23">
        <v>35156</v>
      </c>
      <c r="C12" s="10"/>
      <c r="D12" s="88">
        <v>802</v>
      </c>
      <c r="E12" s="88">
        <v>841</v>
      </c>
      <c r="F12" s="88">
        <f t="shared" si="0"/>
        <v>1643</v>
      </c>
      <c r="G12" s="10"/>
      <c r="H12" s="25"/>
      <c r="I12" s="25"/>
    </row>
    <row r="13" spans="1:12" x14ac:dyDescent="0.4">
      <c r="A13" s="10" t="s">
        <v>58</v>
      </c>
      <c r="B13" s="23">
        <v>35339</v>
      </c>
      <c r="C13" s="10"/>
      <c r="D13" s="88">
        <v>1250</v>
      </c>
      <c r="E13" s="88">
        <v>1024</v>
      </c>
      <c r="F13" s="88">
        <f t="shared" si="0"/>
        <v>2274</v>
      </c>
      <c r="G13" s="10"/>
      <c r="H13" s="25"/>
      <c r="I13" s="25"/>
    </row>
    <row r="14" spans="1:12" x14ac:dyDescent="0.4">
      <c r="A14" s="10" t="s">
        <v>59</v>
      </c>
      <c r="B14" s="23">
        <v>35339</v>
      </c>
      <c r="C14" s="10"/>
      <c r="D14" s="88">
        <v>811</v>
      </c>
      <c r="E14" s="88">
        <v>451</v>
      </c>
      <c r="F14" s="88">
        <f t="shared" si="0"/>
        <v>1262</v>
      </c>
      <c r="G14" s="10"/>
      <c r="H14" s="25"/>
      <c r="I14" s="25"/>
    </row>
    <row r="15" spans="1:12" x14ac:dyDescent="0.4">
      <c r="A15" s="10" t="s">
        <v>60</v>
      </c>
      <c r="B15" s="23">
        <v>35521</v>
      </c>
      <c r="C15" s="10"/>
      <c r="D15" s="88">
        <v>743</v>
      </c>
      <c r="E15" s="88">
        <v>368</v>
      </c>
      <c r="F15" s="88">
        <f t="shared" si="0"/>
        <v>1111</v>
      </c>
      <c r="G15" s="10"/>
      <c r="H15" s="25"/>
      <c r="I15" s="25"/>
    </row>
    <row r="16" spans="1:12" x14ac:dyDescent="0.4">
      <c r="A16" s="10" t="s">
        <v>61</v>
      </c>
      <c r="B16" s="23">
        <v>35704</v>
      </c>
      <c r="C16" s="10"/>
      <c r="D16" s="88">
        <v>855</v>
      </c>
      <c r="E16" s="88">
        <v>541</v>
      </c>
      <c r="F16" s="88">
        <f t="shared" si="0"/>
        <v>1396</v>
      </c>
      <c r="G16" s="10"/>
      <c r="H16" s="25"/>
      <c r="I16" s="25"/>
    </row>
    <row r="17" spans="1:9" x14ac:dyDescent="0.4">
      <c r="A17" s="10" t="s">
        <v>62</v>
      </c>
      <c r="B17" s="23">
        <v>35886</v>
      </c>
      <c r="C17" s="10"/>
      <c r="D17" s="88">
        <v>1005</v>
      </c>
      <c r="E17" s="88">
        <v>874</v>
      </c>
      <c r="F17" s="88">
        <f t="shared" si="0"/>
        <v>1879</v>
      </c>
      <c r="G17" s="10"/>
      <c r="H17" s="25"/>
      <c r="I17" s="25"/>
    </row>
    <row r="18" spans="1:9" x14ac:dyDescent="0.4">
      <c r="A18" s="10" t="s">
        <v>63</v>
      </c>
      <c r="B18" s="23">
        <v>36617</v>
      </c>
      <c r="C18" s="10"/>
      <c r="D18" s="88">
        <v>1423</v>
      </c>
      <c r="E18" s="88">
        <v>689</v>
      </c>
      <c r="F18" s="88">
        <f t="shared" si="0"/>
        <v>2112</v>
      </c>
      <c r="G18" s="10"/>
      <c r="H18" s="25"/>
      <c r="I18" s="25"/>
    </row>
    <row r="19" spans="1:9" x14ac:dyDescent="0.4">
      <c r="A19" s="10" t="s">
        <v>64</v>
      </c>
      <c r="B19" s="23">
        <v>37347</v>
      </c>
      <c r="C19" s="10"/>
      <c r="D19" s="88">
        <v>1360</v>
      </c>
      <c r="E19" s="88">
        <v>1150</v>
      </c>
      <c r="F19" s="88">
        <f t="shared" si="0"/>
        <v>2510</v>
      </c>
      <c r="G19" s="10"/>
      <c r="H19" s="25"/>
      <c r="I19" s="25"/>
    </row>
    <row r="20" spans="1:9" x14ac:dyDescent="0.4">
      <c r="A20" s="10" t="s">
        <v>65</v>
      </c>
      <c r="B20" s="23">
        <v>37712</v>
      </c>
      <c r="C20" s="10"/>
      <c r="D20" s="88">
        <v>502</v>
      </c>
      <c r="E20" s="88">
        <v>820</v>
      </c>
      <c r="F20" s="88">
        <f t="shared" si="0"/>
        <v>1322</v>
      </c>
      <c r="G20" s="10"/>
      <c r="H20" s="25"/>
      <c r="I20" s="25"/>
    </row>
    <row r="21" spans="1:9" x14ac:dyDescent="0.4">
      <c r="A21" s="10" t="s">
        <v>66</v>
      </c>
      <c r="B21" s="23">
        <v>37895</v>
      </c>
      <c r="C21" s="10"/>
      <c r="D21" s="88">
        <v>854</v>
      </c>
      <c r="E21" s="88">
        <v>954</v>
      </c>
      <c r="F21" s="88">
        <f t="shared" si="0"/>
        <v>1808</v>
      </c>
      <c r="G21" s="10"/>
      <c r="H21" s="25"/>
      <c r="I21" s="25"/>
    </row>
    <row r="22" spans="1:9" x14ac:dyDescent="0.4">
      <c r="A22" s="10" t="s">
        <v>67</v>
      </c>
      <c r="B22" s="23">
        <v>38078</v>
      </c>
      <c r="C22" s="10"/>
      <c r="D22" s="88">
        <v>412</v>
      </c>
      <c r="E22" s="88">
        <v>654</v>
      </c>
      <c r="F22" s="88">
        <f t="shared" si="0"/>
        <v>1066</v>
      </c>
      <c r="G22" s="10"/>
      <c r="H22" s="25"/>
      <c r="I22" s="25"/>
    </row>
    <row r="23" spans="1:9" x14ac:dyDescent="0.4">
      <c r="A23" s="10" t="s">
        <v>68</v>
      </c>
      <c r="B23" s="23">
        <v>38808</v>
      </c>
      <c r="C23" s="10"/>
      <c r="D23" s="88">
        <v>1160</v>
      </c>
      <c r="E23" s="88">
        <v>985</v>
      </c>
      <c r="F23" s="88">
        <f t="shared" si="0"/>
        <v>2145</v>
      </c>
      <c r="G23" s="10"/>
      <c r="H23" s="25"/>
      <c r="I23" s="25"/>
    </row>
    <row r="24" spans="1:9" x14ac:dyDescent="0.4">
      <c r="A24" s="10" t="s">
        <v>69</v>
      </c>
      <c r="B24" s="23">
        <v>39356</v>
      </c>
      <c r="C24" s="10"/>
      <c r="D24" s="88">
        <v>910</v>
      </c>
      <c r="E24" s="88">
        <v>1003</v>
      </c>
      <c r="F24" s="88">
        <f t="shared" si="0"/>
        <v>1913</v>
      </c>
      <c r="G24" s="10"/>
      <c r="H24" s="25"/>
      <c r="I24" s="25"/>
    </row>
    <row r="25" spans="1:9" x14ac:dyDescent="0.4">
      <c r="A25" s="10" t="s">
        <v>70</v>
      </c>
      <c r="B25" s="23">
        <v>39539</v>
      </c>
      <c r="C25" s="10"/>
      <c r="D25" s="88">
        <v>1230</v>
      </c>
      <c r="E25" s="88">
        <v>1058</v>
      </c>
      <c r="F25" s="88">
        <f t="shared" si="0"/>
        <v>2288</v>
      </c>
      <c r="G25" s="10"/>
      <c r="H25" s="25"/>
      <c r="I25" s="25"/>
    </row>
    <row r="26" spans="1:9" x14ac:dyDescent="0.4">
      <c r="A26" s="10" t="s">
        <v>71</v>
      </c>
      <c r="B26" s="23">
        <v>39722</v>
      </c>
      <c r="C26" s="10"/>
      <c r="D26" s="88">
        <v>655</v>
      </c>
      <c r="E26" s="88">
        <v>1270</v>
      </c>
      <c r="F26" s="88">
        <f t="shared" si="0"/>
        <v>1925</v>
      </c>
      <c r="G26" s="10"/>
      <c r="H26" s="25"/>
      <c r="I26" s="25"/>
    </row>
    <row r="27" spans="1:9" x14ac:dyDescent="0.4">
      <c r="A27" s="10" t="s">
        <v>72</v>
      </c>
      <c r="B27" s="23">
        <v>40269</v>
      </c>
      <c r="C27" s="10"/>
      <c r="D27" s="88">
        <v>847</v>
      </c>
      <c r="E27" s="88">
        <v>1301</v>
      </c>
      <c r="F27" s="88">
        <f t="shared" si="0"/>
        <v>2148</v>
      </c>
      <c r="G27" s="10"/>
      <c r="H27" s="25"/>
      <c r="I27" s="25"/>
    </row>
    <row r="28" spans="1:9" x14ac:dyDescent="0.4">
      <c r="A28" s="10" t="s">
        <v>73</v>
      </c>
      <c r="B28" s="23">
        <v>40817</v>
      </c>
      <c r="C28" s="10"/>
      <c r="D28" s="88">
        <v>1022</v>
      </c>
      <c r="E28" s="88">
        <v>1220</v>
      </c>
      <c r="F28" s="88">
        <f t="shared" si="0"/>
        <v>2242</v>
      </c>
      <c r="G28" s="10"/>
      <c r="H28" s="25"/>
      <c r="I28" s="25"/>
    </row>
    <row r="29" spans="1:9" x14ac:dyDescent="0.4">
      <c r="A29" s="10" t="s">
        <v>74</v>
      </c>
      <c r="B29" s="23">
        <v>41365</v>
      </c>
      <c r="C29" s="10"/>
      <c r="D29" s="88">
        <v>260</v>
      </c>
      <c r="E29" s="88">
        <v>355</v>
      </c>
      <c r="F29" s="88">
        <f t="shared" si="0"/>
        <v>615</v>
      </c>
      <c r="G29" s="10"/>
      <c r="H29" s="25"/>
      <c r="I29" s="25"/>
    </row>
    <row r="30" spans="1:9" x14ac:dyDescent="0.4">
      <c r="A30" s="10" t="s">
        <v>75</v>
      </c>
      <c r="B30" s="23">
        <v>42095</v>
      </c>
      <c r="C30" s="10"/>
      <c r="D30" s="88">
        <v>324</v>
      </c>
      <c r="E30" s="88">
        <v>245</v>
      </c>
      <c r="F30" s="88">
        <f t="shared" si="0"/>
        <v>569</v>
      </c>
      <c r="G30" s="10"/>
      <c r="H30" s="25"/>
      <c r="I30" s="25"/>
    </row>
    <row r="31" spans="1:9" x14ac:dyDescent="0.4">
      <c r="A31" s="10" t="s">
        <v>76</v>
      </c>
      <c r="B31" s="26">
        <v>42461</v>
      </c>
      <c r="C31" s="10"/>
      <c r="D31" s="88">
        <v>136</v>
      </c>
      <c r="E31" s="88">
        <v>541</v>
      </c>
      <c r="F31" s="88">
        <f t="shared" si="0"/>
        <v>677</v>
      </c>
      <c r="G31" s="10"/>
      <c r="H31" s="25"/>
      <c r="I31" s="25"/>
    </row>
    <row r="32" spans="1:9" x14ac:dyDescent="0.4">
      <c r="A32" s="10" t="s">
        <v>77</v>
      </c>
      <c r="B32" s="26">
        <v>43191</v>
      </c>
      <c r="C32" s="10"/>
      <c r="D32" s="88">
        <v>162</v>
      </c>
      <c r="E32" s="88">
        <v>650</v>
      </c>
      <c r="F32" s="88">
        <f t="shared" si="0"/>
        <v>812</v>
      </c>
      <c r="G32" s="10"/>
      <c r="H32" s="25"/>
      <c r="I32" s="25"/>
    </row>
    <row r="33" spans="1:9" x14ac:dyDescent="0.4">
      <c r="A33" s="10" t="s">
        <v>78</v>
      </c>
      <c r="B33" s="26">
        <v>43556</v>
      </c>
      <c r="C33" s="10"/>
      <c r="D33" s="88">
        <v>256</v>
      </c>
      <c r="E33" s="88">
        <v>254</v>
      </c>
      <c r="F33" s="88">
        <f t="shared" si="0"/>
        <v>510</v>
      </c>
      <c r="G33" s="10"/>
      <c r="H33" s="25"/>
      <c r="I33" s="25"/>
    </row>
    <row r="34" spans="1:9" x14ac:dyDescent="0.4">
      <c r="A34" s="10" t="s">
        <v>79</v>
      </c>
      <c r="B34" s="26">
        <v>43556</v>
      </c>
      <c r="C34" s="10"/>
      <c r="D34" s="88">
        <v>260</v>
      </c>
      <c r="E34" s="88">
        <v>155</v>
      </c>
      <c r="F34" s="88">
        <f t="shared" si="0"/>
        <v>415</v>
      </c>
      <c r="G34" s="10"/>
      <c r="H34" s="25"/>
      <c r="I34" s="25"/>
    </row>
  </sheetData>
  <phoneticPr fontId="4"/>
  <pageMargins left="0.7" right="0.7" top="0.75" bottom="0.75" header="0.3" footer="0.3"/>
  <pageSetup paperSize="9" scale="8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5" tint="0.79998168889431442"/>
    <pageSetUpPr fitToPage="1"/>
  </sheetPr>
  <dimension ref="A1:L34"/>
  <sheetViews>
    <sheetView workbookViewId="0"/>
  </sheetViews>
  <sheetFormatPr defaultRowHeight="18.75" x14ac:dyDescent="0.4"/>
  <cols>
    <col min="1" max="1" width="12.625" customWidth="1"/>
    <col min="2" max="2" width="11.25" bestFit="1" customWidth="1"/>
    <col min="3" max="6" width="9.25" bestFit="1" customWidth="1"/>
    <col min="7" max="7" width="6.625" style="90" customWidth="1"/>
    <col min="8" max="8" width="11" customWidth="1"/>
    <col min="9" max="9" width="11" bestFit="1" customWidth="1"/>
    <col min="10" max="10" width="3.625" customWidth="1"/>
    <col min="11" max="11" width="9.25" bestFit="1" customWidth="1"/>
  </cols>
  <sheetData>
    <row r="1" spans="1:12" x14ac:dyDescent="0.4">
      <c r="I1" s="27">
        <f ca="1">TODAY()</f>
        <v>45764</v>
      </c>
    </row>
    <row r="2" spans="1:12" ht="25.5" x14ac:dyDescent="0.4">
      <c r="A2" s="21" t="s">
        <v>34</v>
      </c>
    </row>
    <row r="3" spans="1:12" x14ac:dyDescent="0.4">
      <c r="F3" s="1" t="s">
        <v>35</v>
      </c>
      <c r="K3" t="s">
        <v>36</v>
      </c>
    </row>
    <row r="4" spans="1:12" x14ac:dyDescent="0.4">
      <c r="A4" s="22" t="s">
        <v>37</v>
      </c>
      <c r="B4" s="22" t="s">
        <v>38</v>
      </c>
      <c r="C4" s="22" t="s">
        <v>39</v>
      </c>
      <c r="D4" s="22" t="s">
        <v>40</v>
      </c>
      <c r="E4" s="22" t="s">
        <v>41</v>
      </c>
      <c r="F4" s="22" t="s">
        <v>42</v>
      </c>
      <c r="G4" s="91" t="s">
        <v>43</v>
      </c>
      <c r="H4" s="22" t="s">
        <v>44</v>
      </c>
      <c r="I4" s="22" t="s">
        <v>45</v>
      </c>
      <c r="K4" s="22" t="s">
        <v>44</v>
      </c>
      <c r="L4" s="22" t="s">
        <v>46</v>
      </c>
    </row>
    <row r="5" spans="1:12" x14ac:dyDescent="0.4">
      <c r="A5" s="10" t="s">
        <v>47</v>
      </c>
      <c r="B5" s="23">
        <v>33329</v>
      </c>
      <c r="C5" s="10">
        <f ca="1">DATEDIF(B5,$I$1,"Y")</f>
        <v>34</v>
      </c>
      <c r="D5" s="11">
        <v>1020</v>
      </c>
      <c r="E5" s="11">
        <v>1223</v>
      </c>
      <c r="F5" s="11">
        <f t="shared" ref="F5:F34" si="0">SUM(D5:E5)</f>
        <v>2243</v>
      </c>
      <c r="G5" s="92">
        <f>_xlfn.RANK.EQ(F5,$F$5:$F$34,0)</f>
        <v>6</v>
      </c>
      <c r="H5" s="24" t="str">
        <f>IF(D5&gt;=1000,"A","B")</f>
        <v>A</v>
      </c>
      <c r="I5" s="25" t="str">
        <f>IF(F5&gt;=2000,"A",IF(F5&gt;=1500,"B","C"))</f>
        <v>A</v>
      </c>
      <c r="K5" s="25" t="s">
        <v>48</v>
      </c>
      <c r="L5" s="92">
        <f>COUNTIF($H$5:$H$34,K5)</f>
        <v>11</v>
      </c>
    </row>
    <row r="6" spans="1:12" x14ac:dyDescent="0.4">
      <c r="A6" s="10" t="s">
        <v>49</v>
      </c>
      <c r="B6" s="23">
        <v>33329</v>
      </c>
      <c r="C6" s="10">
        <f t="shared" ref="C6:C34" ca="1" si="1">DATEDIF(B6,$I$1,"Y")</f>
        <v>34</v>
      </c>
      <c r="D6" s="11">
        <v>1415</v>
      </c>
      <c r="E6" s="11">
        <v>841</v>
      </c>
      <c r="F6" s="11">
        <f t="shared" si="0"/>
        <v>2256</v>
      </c>
      <c r="G6" s="92">
        <f t="shared" ref="G6:G34" si="2">_xlfn.RANK.EQ(F6,$F$5:$F$34,0)</f>
        <v>5</v>
      </c>
      <c r="H6" s="24" t="str">
        <f t="shared" ref="H6:H34" si="3">IF(D6&gt;=1000,"A","B")</f>
        <v>A</v>
      </c>
      <c r="I6" s="25" t="str">
        <f t="shared" ref="I6:I34" si="4">IF(F6&gt;=2000,"A",IF(F6&gt;=1500,"B","C"))</f>
        <v>A</v>
      </c>
      <c r="K6" s="25" t="s">
        <v>50</v>
      </c>
      <c r="L6" s="92">
        <f>COUNTIF($H$5:$H$34,K6)</f>
        <v>19</v>
      </c>
    </row>
    <row r="7" spans="1:12" x14ac:dyDescent="0.4">
      <c r="A7" s="10" t="s">
        <v>51</v>
      </c>
      <c r="B7" s="23">
        <v>33695</v>
      </c>
      <c r="C7" s="10">
        <f t="shared" ca="1" si="1"/>
        <v>33</v>
      </c>
      <c r="D7" s="11">
        <v>1010</v>
      </c>
      <c r="E7" s="11">
        <v>879</v>
      </c>
      <c r="F7" s="11">
        <f t="shared" si="0"/>
        <v>1889</v>
      </c>
      <c r="G7" s="92">
        <f t="shared" si="2"/>
        <v>13</v>
      </c>
      <c r="H7" s="24" t="str">
        <f t="shared" si="3"/>
        <v>A</v>
      </c>
      <c r="I7" s="25" t="str">
        <f t="shared" si="4"/>
        <v>B</v>
      </c>
      <c r="L7" s="90"/>
    </row>
    <row r="8" spans="1:12" x14ac:dyDescent="0.4">
      <c r="A8" s="10" t="s">
        <v>52</v>
      </c>
      <c r="B8" s="23">
        <v>34060</v>
      </c>
      <c r="C8" s="10">
        <f t="shared" ca="1" si="1"/>
        <v>32</v>
      </c>
      <c r="D8" s="11">
        <v>1384</v>
      </c>
      <c r="E8" s="11">
        <v>1510</v>
      </c>
      <c r="F8" s="11">
        <f t="shared" si="0"/>
        <v>2894</v>
      </c>
      <c r="G8" s="92">
        <f t="shared" si="2"/>
        <v>1</v>
      </c>
      <c r="H8" s="24" t="str">
        <f t="shared" si="3"/>
        <v>A</v>
      </c>
      <c r="I8" s="25" t="str">
        <f t="shared" si="4"/>
        <v>A</v>
      </c>
      <c r="K8" s="22" t="s">
        <v>45</v>
      </c>
      <c r="L8" s="91" t="s">
        <v>46</v>
      </c>
    </row>
    <row r="9" spans="1:12" x14ac:dyDescent="0.4">
      <c r="A9" s="10" t="s">
        <v>53</v>
      </c>
      <c r="B9" s="23">
        <v>34060</v>
      </c>
      <c r="C9" s="10">
        <f t="shared" ca="1" si="1"/>
        <v>32</v>
      </c>
      <c r="D9" s="11">
        <v>982</v>
      </c>
      <c r="E9" s="11">
        <v>651</v>
      </c>
      <c r="F9" s="11">
        <f t="shared" si="0"/>
        <v>1633</v>
      </c>
      <c r="G9" s="92">
        <f t="shared" si="2"/>
        <v>17</v>
      </c>
      <c r="H9" s="24" t="str">
        <f t="shared" si="3"/>
        <v>B</v>
      </c>
      <c r="I9" s="25" t="str">
        <f t="shared" si="4"/>
        <v>B</v>
      </c>
      <c r="K9" s="25" t="s">
        <v>48</v>
      </c>
      <c r="L9" s="92">
        <f>COUNTIF($I$5:$I$34,K9)</f>
        <v>10</v>
      </c>
    </row>
    <row r="10" spans="1:12" x14ac:dyDescent="0.4">
      <c r="A10" s="10" t="s">
        <v>54</v>
      </c>
      <c r="B10" s="23">
        <v>34425</v>
      </c>
      <c r="C10" s="10">
        <f t="shared" ca="1" si="1"/>
        <v>31</v>
      </c>
      <c r="D10" s="11">
        <v>812</v>
      </c>
      <c r="E10" s="11">
        <v>545</v>
      </c>
      <c r="F10" s="11">
        <f t="shared" si="0"/>
        <v>1357</v>
      </c>
      <c r="G10" s="92">
        <f t="shared" si="2"/>
        <v>19</v>
      </c>
      <c r="H10" s="24" t="str">
        <f t="shared" si="3"/>
        <v>B</v>
      </c>
      <c r="I10" s="25" t="str">
        <f t="shared" si="4"/>
        <v>C</v>
      </c>
      <c r="K10" s="25" t="s">
        <v>50</v>
      </c>
      <c r="L10" s="92">
        <f t="shared" ref="L10:L11" si="5">COUNTIF($I$5:$I$34,K10)</f>
        <v>7</v>
      </c>
    </row>
    <row r="11" spans="1:12" x14ac:dyDescent="0.4">
      <c r="A11" s="10" t="s">
        <v>55</v>
      </c>
      <c r="B11" s="23">
        <v>34790</v>
      </c>
      <c r="C11" s="10">
        <f t="shared" ca="1" si="1"/>
        <v>30</v>
      </c>
      <c r="D11" s="11">
        <v>179</v>
      </c>
      <c r="E11" s="11">
        <v>780</v>
      </c>
      <c r="F11" s="11">
        <f t="shared" si="0"/>
        <v>959</v>
      </c>
      <c r="G11" s="92">
        <f t="shared" si="2"/>
        <v>24</v>
      </c>
      <c r="H11" s="24" t="str">
        <f t="shared" si="3"/>
        <v>B</v>
      </c>
      <c r="I11" s="25" t="str">
        <f t="shared" si="4"/>
        <v>C</v>
      </c>
      <c r="K11" s="25" t="s">
        <v>56</v>
      </c>
      <c r="L11" s="92">
        <f t="shared" si="5"/>
        <v>13</v>
      </c>
    </row>
    <row r="12" spans="1:12" x14ac:dyDescent="0.4">
      <c r="A12" s="10" t="s">
        <v>57</v>
      </c>
      <c r="B12" s="23">
        <v>35156</v>
      </c>
      <c r="C12" s="10">
        <f t="shared" ca="1" si="1"/>
        <v>29</v>
      </c>
      <c r="D12" s="11">
        <v>802</v>
      </c>
      <c r="E12" s="11">
        <v>841</v>
      </c>
      <c r="F12" s="11">
        <f t="shared" si="0"/>
        <v>1643</v>
      </c>
      <c r="G12" s="92">
        <f t="shared" si="2"/>
        <v>16</v>
      </c>
      <c r="H12" s="24" t="str">
        <f t="shared" si="3"/>
        <v>B</v>
      </c>
      <c r="I12" s="25" t="str">
        <f t="shared" si="4"/>
        <v>B</v>
      </c>
    </row>
    <row r="13" spans="1:12" x14ac:dyDescent="0.4">
      <c r="A13" s="10" t="s">
        <v>58</v>
      </c>
      <c r="B13" s="23">
        <v>35339</v>
      </c>
      <c r="C13" s="10">
        <f t="shared" ca="1" si="1"/>
        <v>28</v>
      </c>
      <c r="D13" s="11">
        <v>1250</v>
      </c>
      <c r="E13" s="11">
        <v>1024</v>
      </c>
      <c r="F13" s="11">
        <f t="shared" si="0"/>
        <v>2274</v>
      </c>
      <c r="G13" s="92">
        <f t="shared" si="2"/>
        <v>4</v>
      </c>
      <c r="H13" s="24" t="str">
        <f t="shared" si="3"/>
        <v>A</v>
      </c>
      <c r="I13" s="25" t="str">
        <f t="shared" si="4"/>
        <v>A</v>
      </c>
    </row>
    <row r="14" spans="1:12" x14ac:dyDescent="0.4">
      <c r="A14" s="10" t="s">
        <v>59</v>
      </c>
      <c r="B14" s="23">
        <v>35339</v>
      </c>
      <c r="C14" s="10">
        <f t="shared" ca="1" si="1"/>
        <v>28</v>
      </c>
      <c r="D14" s="11">
        <v>811</v>
      </c>
      <c r="E14" s="11">
        <v>451</v>
      </c>
      <c r="F14" s="11">
        <f t="shared" si="0"/>
        <v>1262</v>
      </c>
      <c r="G14" s="92">
        <f t="shared" si="2"/>
        <v>21</v>
      </c>
      <c r="H14" s="24" t="str">
        <f t="shared" si="3"/>
        <v>B</v>
      </c>
      <c r="I14" s="25" t="str">
        <f t="shared" si="4"/>
        <v>C</v>
      </c>
    </row>
    <row r="15" spans="1:12" x14ac:dyDescent="0.4">
      <c r="A15" s="10" t="s">
        <v>60</v>
      </c>
      <c r="B15" s="23">
        <v>35521</v>
      </c>
      <c r="C15" s="10">
        <f t="shared" ca="1" si="1"/>
        <v>28</v>
      </c>
      <c r="D15" s="11">
        <v>743</v>
      </c>
      <c r="E15" s="11">
        <v>368</v>
      </c>
      <c r="F15" s="11">
        <f t="shared" si="0"/>
        <v>1111</v>
      </c>
      <c r="G15" s="92">
        <f t="shared" si="2"/>
        <v>22</v>
      </c>
      <c r="H15" s="24" t="str">
        <f t="shared" si="3"/>
        <v>B</v>
      </c>
      <c r="I15" s="25" t="str">
        <f t="shared" si="4"/>
        <v>C</v>
      </c>
    </row>
    <row r="16" spans="1:12" x14ac:dyDescent="0.4">
      <c r="A16" s="10" t="s">
        <v>61</v>
      </c>
      <c r="B16" s="23">
        <v>35704</v>
      </c>
      <c r="C16" s="10">
        <f t="shared" ca="1" si="1"/>
        <v>27</v>
      </c>
      <c r="D16" s="11">
        <v>855</v>
      </c>
      <c r="E16" s="11">
        <v>541</v>
      </c>
      <c r="F16" s="11">
        <f t="shared" si="0"/>
        <v>1396</v>
      </c>
      <c r="G16" s="92">
        <f t="shared" si="2"/>
        <v>18</v>
      </c>
      <c r="H16" s="24" t="str">
        <f t="shared" si="3"/>
        <v>B</v>
      </c>
      <c r="I16" s="25" t="str">
        <f t="shared" si="4"/>
        <v>C</v>
      </c>
    </row>
    <row r="17" spans="1:9" x14ac:dyDescent="0.4">
      <c r="A17" s="10" t="s">
        <v>62</v>
      </c>
      <c r="B17" s="23">
        <v>35886</v>
      </c>
      <c r="C17" s="10">
        <f t="shared" ca="1" si="1"/>
        <v>27</v>
      </c>
      <c r="D17" s="11">
        <v>1005</v>
      </c>
      <c r="E17" s="11">
        <v>874</v>
      </c>
      <c r="F17" s="11">
        <f t="shared" si="0"/>
        <v>1879</v>
      </c>
      <c r="G17" s="92">
        <f t="shared" si="2"/>
        <v>14</v>
      </c>
      <c r="H17" s="24" t="str">
        <f t="shared" si="3"/>
        <v>A</v>
      </c>
      <c r="I17" s="25" t="str">
        <f t="shared" si="4"/>
        <v>B</v>
      </c>
    </row>
    <row r="18" spans="1:9" x14ac:dyDescent="0.4">
      <c r="A18" s="10" t="s">
        <v>63</v>
      </c>
      <c r="B18" s="23">
        <v>36617</v>
      </c>
      <c r="C18" s="10">
        <f t="shared" ca="1" si="1"/>
        <v>25</v>
      </c>
      <c r="D18" s="11">
        <v>1423</v>
      </c>
      <c r="E18" s="11">
        <v>689</v>
      </c>
      <c r="F18" s="11">
        <f t="shared" si="0"/>
        <v>2112</v>
      </c>
      <c r="G18" s="92">
        <f t="shared" si="2"/>
        <v>10</v>
      </c>
      <c r="H18" s="24" t="str">
        <f t="shared" si="3"/>
        <v>A</v>
      </c>
      <c r="I18" s="25" t="str">
        <f t="shared" si="4"/>
        <v>A</v>
      </c>
    </row>
    <row r="19" spans="1:9" x14ac:dyDescent="0.4">
      <c r="A19" s="10" t="s">
        <v>64</v>
      </c>
      <c r="B19" s="23">
        <v>37347</v>
      </c>
      <c r="C19" s="10">
        <f t="shared" ca="1" si="1"/>
        <v>23</v>
      </c>
      <c r="D19" s="11">
        <v>1360</v>
      </c>
      <c r="E19" s="11">
        <v>1150</v>
      </c>
      <c r="F19" s="11">
        <f t="shared" si="0"/>
        <v>2510</v>
      </c>
      <c r="G19" s="92">
        <f t="shared" si="2"/>
        <v>2</v>
      </c>
      <c r="H19" s="24" t="str">
        <f t="shared" si="3"/>
        <v>A</v>
      </c>
      <c r="I19" s="25" t="str">
        <f t="shared" si="4"/>
        <v>A</v>
      </c>
    </row>
    <row r="20" spans="1:9" x14ac:dyDescent="0.4">
      <c r="A20" s="10" t="s">
        <v>65</v>
      </c>
      <c r="B20" s="23">
        <v>37712</v>
      </c>
      <c r="C20" s="10">
        <f t="shared" ca="1" si="1"/>
        <v>22</v>
      </c>
      <c r="D20" s="11">
        <v>502</v>
      </c>
      <c r="E20" s="11">
        <v>820</v>
      </c>
      <c r="F20" s="11">
        <f t="shared" si="0"/>
        <v>1322</v>
      </c>
      <c r="G20" s="92">
        <f t="shared" si="2"/>
        <v>20</v>
      </c>
      <c r="H20" s="24" t="str">
        <f t="shared" si="3"/>
        <v>B</v>
      </c>
      <c r="I20" s="25" t="str">
        <f t="shared" si="4"/>
        <v>C</v>
      </c>
    </row>
    <row r="21" spans="1:9" x14ac:dyDescent="0.4">
      <c r="A21" s="10" t="s">
        <v>66</v>
      </c>
      <c r="B21" s="23">
        <v>37895</v>
      </c>
      <c r="C21" s="10">
        <f t="shared" ca="1" si="1"/>
        <v>21</v>
      </c>
      <c r="D21" s="11">
        <v>854</v>
      </c>
      <c r="E21" s="11">
        <v>954</v>
      </c>
      <c r="F21" s="11">
        <f t="shared" si="0"/>
        <v>1808</v>
      </c>
      <c r="G21" s="92">
        <f t="shared" si="2"/>
        <v>15</v>
      </c>
      <c r="H21" s="24" t="str">
        <f t="shared" si="3"/>
        <v>B</v>
      </c>
      <c r="I21" s="25" t="str">
        <f t="shared" si="4"/>
        <v>B</v>
      </c>
    </row>
    <row r="22" spans="1:9" x14ac:dyDescent="0.4">
      <c r="A22" s="10" t="s">
        <v>67</v>
      </c>
      <c r="B22" s="23">
        <v>38078</v>
      </c>
      <c r="C22" s="10">
        <f t="shared" ca="1" si="1"/>
        <v>21</v>
      </c>
      <c r="D22" s="11">
        <v>412</v>
      </c>
      <c r="E22" s="11">
        <v>654</v>
      </c>
      <c r="F22" s="11">
        <f t="shared" si="0"/>
        <v>1066</v>
      </c>
      <c r="G22" s="92">
        <f t="shared" si="2"/>
        <v>23</v>
      </c>
      <c r="H22" s="24" t="str">
        <f t="shared" si="3"/>
        <v>B</v>
      </c>
      <c r="I22" s="25" t="str">
        <f t="shared" si="4"/>
        <v>C</v>
      </c>
    </row>
    <row r="23" spans="1:9" x14ac:dyDescent="0.4">
      <c r="A23" s="10" t="s">
        <v>68</v>
      </c>
      <c r="B23" s="23">
        <v>38808</v>
      </c>
      <c r="C23" s="10">
        <f t="shared" ca="1" si="1"/>
        <v>19</v>
      </c>
      <c r="D23" s="11">
        <v>1160</v>
      </c>
      <c r="E23" s="11">
        <v>985</v>
      </c>
      <c r="F23" s="11">
        <f t="shared" si="0"/>
        <v>2145</v>
      </c>
      <c r="G23" s="92">
        <f t="shared" si="2"/>
        <v>9</v>
      </c>
      <c r="H23" s="24" t="str">
        <f t="shared" si="3"/>
        <v>A</v>
      </c>
      <c r="I23" s="25" t="str">
        <f t="shared" si="4"/>
        <v>A</v>
      </c>
    </row>
    <row r="24" spans="1:9" x14ac:dyDescent="0.4">
      <c r="A24" s="10" t="s">
        <v>69</v>
      </c>
      <c r="B24" s="23">
        <v>39356</v>
      </c>
      <c r="C24" s="10">
        <f t="shared" ca="1" si="1"/>
        <v>17</v>
      </c>
      <c r="D24" s="11">
        <v>910</v>
      </c>
      <c r="E24" s="11">
        <v>1003</v>
      </c>
      <c r="F24" s="11">
        <f t="shared" si="0"/>
        <v>1913</v>
      </c>
      <c r="G24" s="92">
        <f t="shared" si="2"/>
        <v>12</v>
      </c>
      <c r="H24" s="24" t="str">
        <f t="shared" si="3"/>
        <v>B</v>
      </c>
      <c r="I24" s="25" t="str">
        <f t="shared" si="4"/>
        <v>B</v>
      </c>
    </row>
    <row r="25" spans="1:9" x14ac:dyDescent="0.4">
      <c r="A25" s="10" t="s">
        <v>70</v>
      </c>
      <c r="B25" s="23">
        <v>39539</v>
      </c>
      <c r="C25" s="10">
        <f t="shared" ca="1" si="1"/>
        <v>17</v>
      </c>
      <c r="D25" s="11">
        <v>1230</v>
      </c>
      <c r="E25" s="11">
        <v>1058</v>
      </c>
      <c r="F25" s="11">
        <f t="shared" si="0"/>
        <v>2288</v>
      </c>
      <c r="G25" s="92">
        <f t="shared" si="2"/>
        <v>3</v>
      </c>
      <c r="H25" s="24" t="str">
        <f t="shared" si="3"/>
        <v>A</v>
      </c>
      <c r="I25" s="25" t="str">
        <f t="shared" si="4"/>
        <v>A</v>
      </c>
    </row>
    <row r="26" spans="1:9" x14ac:dyDescent="0.4">
      <c r="A26" s="10" t="s">
        <v>71</v>
      </c>
      <c r="B26" s="23">
        <v>39722</v>
      </c>
      <c r="C26" s="10">
        <f t="shared" ca="1" si="1"/>
        <v>16</v>
      </c>
      <c r="D26" s="11">
        <v>655</v>
      </c>
      <c r="E26" s="11">
        <v>1270</v>
      </c>
      <c r="F26" s="11">
        <f t="shared" si="0"/>
        <v>1925</v>
      </c>
      <c r="G26" s="92">
        <f t="shared" si="2"/>
        <v>11</v>
      </c>
      <c r="H26" s="24" t="str">
        <f t="shared" si="3"/>
        <v>B</v>
      </c>
      <c r="I26" s="25" t="str">
        <f t="shared" si="4"/>
        <v>B</v>
      </c>
    </row>
    <row r="27" spans="1:9" x14ac:dyDescent="0.4">
      <c r="A27" s="10" t="s">
        <v>72</v>
      </c>
      <c r="B27" s="23">
        <v>40269</v>
      </c>
      <c r="C27" s="10">
        <f t="shared" ca="1" si="1"/>
        <v>15</v>
      </c>
      <c r="D27" s="11">
        <v>847</v>
      </c>
      <c r="E27" s="11">
        <v>1301</v>
      </c>
      <c r="F27" s="11">
        <f t="shared" si="0"/>
        <v>2148</v>
      </c>
      <c r="G27" s="92">
        <f t="shared" si="2"/>
        <v>8</v>
      </c>
      <c r="H27" s="24" t="str">
        <f t="shared" si="3"/>
        <v>B</v>
      </c>
      <c r="I27" s="25" t="str">
        <f t="shared" si="4"/>
        <v>A</v>
      </c>
    </row>
    <row r="28" spans="1:9" x14ac:dyDescent="0.4">
      <c r="A28" s="10" t="s">
        <v>73</v>
      </c>
      <c r="B28" s="23">
        <v>40817</v>
      </c>
      <c r="C28" s="10">
        <f t="shared" ca="1" si="1"/>
        <v>13</v>
      </c>
      <c r="D28" s="11">
        <v>1022</v>
      </c>
      <c r="E28" s="11">
        <v>1220</v>
      </c>
      <c r="F28" s="11">
        <f t="shared" si="0"/>
        <v>2242</v>
      </c>
      <c r="G28" s="92">
        <f t="shared" si="2"/>
        <v>7</v>
      </c>
      <c r="H28" s="24" t="str">
        <f t="shared" si="3"/>
        <v>A</v>
      </c>
      <c r="I28" s="25" t="str">
        <f t="shared" si="4"/>
        <v>A</v>
      </c>
    </row>
    <row r="29" spans="1:9" x14ac:dyDescent="0.4">
      <c r="A29" s="10" t="s">
        <v>74</v>
      </c>
      <c r="B29" s="23">
        <v>41365</v>
      </c>
      <c r="C29" s="10">
        <f t="shared" ca="1" si="1"/>
        <v>12</v>
      </c>
      <c r="D29" s="11">
        <v>260</v>
      </c>
      <c r="E29" s="11">
        <v>355</v>
      </c>
      <c r="F29" s="11">
        <f t="shared" si="0"/>
        <v>615</v>
      </c>
      <c r="G29" s="92">
        <f t="shared" si="2"/>
        <v>27</v>
      </c>
      <c r="H29" s="24" t="str">
        <f t="shared" si="3"/>
        <v>B</v>
      </c>
      <c r="I29" s="25" t="str">
        <f t="shared" si="4"/>
        <v>C</v>
      </c>
    </row>
    <row r="30" spans="1:9" x14ac:dyDescent="0.4">
      <c r="A30" s="10" t="s">
        <v>75</v>
      </c>
      <c r="B30" s="23">
        <v>42095</v>
      </c>
      <c r="C30" s="10">
        <f t="shared" ca="1" si="1"/>
        <v>10</v>
      </c>
      <c r="D30" s="11">
        <v>324</v>
      </c>
      <c r="E30" s="11">
        <v>245</v>
      </c>
      <c r="F30" s="11">
        <f t="shared" si="0"/>
        <v>569</v>
      </c>
      <c r="G30" s="92">
        <f t="shared" si="2"/>
        <v>28</v>
      </c>
      <c r="H30" s="24" t="str">
        <f t="shared" si="3"/>
        <v>B</v>
      </c>
      <c r="I30" s="25" t="str">
        <f t="shared" si="4"/>
        <v>C</v>
      </c>
    </row>
    <row r="31" spans="1:9" x14ac:dyDescent="0.4">
      <c r="A31" s="10" t="s">
        <v>76</v>
      </c>
      <c r="B31" s="26">
        <v>42461</v>
      </c>
      <c r="C31" s="10">
        <f t="shared" ca="1" si="1"/>
        <v>9</v>
      </c>
      <c r="D31" s="11">
        <v>136</v>
      </c>
      <c r="E31" s="11">
        <v>541</v>
      </c>
      <c r="F31" s="11">
        <f t="shared" si="0"/>
        <v>677</v>
      </c>
      <c r="G31" s="92">
        <f t="shared" si="2"/>
        <v>26</v>
      </c>
      <c r="H31" s="24" t="str">
        <f t="shared" si="3"/>
        <v>B</v>
      </c>
      <c r="I31" s="25" t="str">
        <f t="shared" si="4"/>
        <v>C</v>
      </c>
    </row>
    <row r="32" spans="1:9" x14ac:dyDescent="0.4">
      <c r="A32" s="10" t="s">
        <v>77</v>
      </c>
      <c r="B32" s="26">
        <v>43191</v>
      </c>
      <c r="C32" s="10">
        <f t="shared" ca="1" si="1"/>
        <v>7</v>
      </c>
      <c r="D32" s="11">
        <v>162</v>
      </c>
      <c r="E32" s="11">
        <v>650</v>
      </c>
      <c r="F32" s="11">
        <f t="shared" si="0"/>
        <v>812</v>
      </c>
      <c r="G32" s="92">
        <f t="shared" si="2"/>
        <v>25</v>
      </c>
      <c r="H32" s="24" t="str">
        <f t="shared" si="3"/>
        <v>B</v>
      </c>
      <c r="I32" s="25" t="str">
        <f t="shared" si="4"/>
        <v>C</v>
      </c>
    </row>
    <row r="33" spans="1:9" x14ac:dyDescent="0.4">
      <c r="A33" s="10" t="s">
        <v>78</v>
      </c>
      <c r="B33" s="26">
        <v>43556</v>
      </c>
      <c r="C33" s="10">
        <f t="shared" ca="1" si="1"/>
        <v>6</v>
      </c>
      <c r="D33" s="11">
        <v>256</v>
      </c>
      <c r="E33" s="11">
        <v>254</v>
      </c>
      <c r="F33" s="11">
        <f t="shared" si="0"/>
        <v>510</v>
      </c>
      <c r="G33" s="92">
        <f t="shared" si="2"/>
        <v>29</v>
      </c>
      <c r="H33" s="24" t="str">
        <f t="shared" si="3"/>
        <v>B</v>
      </c>
      <c r="I33" s="25" t="str">
        <f t="shared" si="4"/>
        <v>C</v>
      </c>
    </row>
    <row r="34" spans="1:9" x14ac:dyDescent="0.4">
      <c r="A34" s="10" t="s">
        <v>79</v>
      </c>
      <c r="B34" s="26">
        <v>43556</v>
      </c>
      <c r="C34" s="10">
        <f t="shared" ca="1" si="1"/>
        <v>6</v>
      </c>
      <c r="D34" s="11">
        <v>260</v>
      </c>
      <c r="E34" s="11">
        <v>155</v>
      </c>
      <c r="F34" s="11">
        <f t="shared" si="0"/>
        <v>415</v>
      </c>
      <c r="G34" s="92">
        <f t="shared" si="2"/>
        <v>30</v>
      </c>
      <c r="H34" s="24" t="str">
        <f t="shared" si="3"/>
        <v>B</v>
      </c>
      <c r="I34" s="25" t="str">
        <f t="shared" si="4"/>
        <v>C</v>
      </c>
    </row>
  </sheetData>
  <phoneticPr fontId="4"/>
  <pageMargins left="0.7" right="0.7" top="0.75" bottom="0.75" header="0.3" footer="0.3"/>
  <pageSetup paperSize="9" scale="8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B1:L5"/>
  <sheetViews>
    <sheetView workbookViewId="0"/>
  </sheetViews>
  <sheetFormatPr defaultRowHeight="18.75" x14ac:dyDescent="0.4"/>
  <cols>
    <col min="1" max="1" width="1.625" customWidth="1"/>
    <col min="2" max="2" width="31.875" bestFit="1" customWidth="1"/>
    <col min="3" max="11" width="6" bestFit="1" customWidth="1"/>
    <col min="12" max="12" width="6" customWidth="1"/>
  </cols>
  <sheetData>
    <row r="1" spans="2:12" ht="35.1" customHeight="1" x14ac:dyDescent="0.4">
      <c r="B1" s="153" t="s">
        <v>80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3" spans="2:12" x14ac:dyDescent="0.4">
      <c r="B3" s="28"/>
      <c r="C3" s="29" t="s">
        <v>81</v>
      </c>
      <c r="D3" s="29" t="s">
        <v>82</v>
      </c>
      <c r="E3" s="29" t="s">
        <v>83</v>
      </c>
      <c r="F3" s="29" t="s">
        <v>84</v>
      </c>
      <c r="G3" s="29" t="s">
        <v>85</v>
      </c>
      <c r="H3" s="29" t="s">
        <v>86</v>
      </c>
      <c r="I3" s="29" t="s">
        <v>87</v>
      </c>
      <c r="J3" s="29" t="s">
        <v>88</v>
      </c>
      <c r="K3" s="29" t="s">
        <v>89</v>
      </c>
      <c r="L3" s="29" t="s">
        <v>90</v>
      </c>
    </row>
    <row r="4" spans="2:12" x14ac:dyDescent="0.4">
      <c r="B4" s="30" t="s">
        <v>91</v>
      </c>
      <c r="C4" s="11">
        <v>4811</v>
      </c>
      <c r="D4" s="11">
        <v>4625</v>
      </c>
      <c r="E4" s="11">
        <v>4536</v>
      </c>
      <c r="F4" s="11">
        <v>4543</v>
      </c>
      <c r="G4" s="11">
        <v>4523</v>
      </c>
      <c r="H4" s="11">
        <v>4487</v>
      </c>
      <c r="I4" s="11">
        <v>4432</v>
      </c>
      <c r="J4" s="11">
        <v>4398</v>
      </c>
      <c r="K4" s="11">
        <v>4317</v>
      </c>
      <c r="L4" s="11">
        <v>4289</v>
      </c>
    </row>
    <row r="5" spans="2:12" x14ac:dyDescent="0.4">
      <c r="B5" s="30" t="s">
        <v>92</v>
      </c>
      <c r="C5" s="11">
        <v>1033</v>
      </c>
      <c r="D5" s="11">
        <v>994</v>
      </c>
      <c r="E5" s="11">
        <v>976</v>
      </c>
      <c r="F5" s="11">
        <v>976</v>
      </c>
      <c r="G5" s="11">
        <v>979</v>
      </c>
      <c r="H5" s="11">
        <v>972</v>
      </c>
      <c r="I5" s="11">
        <v>963</v>
      </c>
      <c r="J5" s="11">
        <v>954</v>
      </c>
      <c r="K5" s="11">
        <v>942</v>
      </c>
      <c r="L5" s="11">
        <v>938</v>
      </c>
    </row>
  </sheetData>
  <mergeCells count="1">
    <mergeCell ref="B1:L1"/>
  </mergeCells>
  <phoneticPr fontId="4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5" tint="0.79998168889431442"/>
  </sheetPr>
  <dimension ref="B1:L5"/>
  <sheetViews>
    <sheetView zoomScaleNormal="100" workbookViewId="0"/>
  </sheetViews>
  <sheetFormatPr defaultRowHeight="18.75" x14ac:dyDescent="0.4"/>
  <cols>
    <col min="1" max="1" width="1.625" customWidth="1"/>
    <col min="2" max="2" width="31.875" bestFit="1" customWidth="1"/>
    <col min="3" max="11" width="6" bestFit="1" customWidth="1"/>
    <col min="12" max="12" width="6" customWidth="1"/>
  </cols>
  <sheetData>
    <row r="1" spans="2:12" ht="35.1" customHeight="1" x14ac:dyDescent="0.4">
      <c r="B1" s="153" t="s">
        <v>80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3" spans="2:12" x14ac:dyDescent="0.4">
      <c r="B3" s="28"/>
      <c r="C3" s="29" t="s">
        <v>81</v>
      </c>
      <c r="D3" s="29" t="s">
        <v>82</v>
      </c>
      <c r="E3" s="29" t="s">
        <v>83</v>
      </c>
      <c r="F3" s="29" t="s">
        <v>84</v>
      </c>
      <c r="G3" s="29" t="s">
        <v>85</v>
      </c>
      <c r="H3" s="29" t="s">
        <v>86</v>
      </c>
      <c r="I3" s="29" t="s">
        <v>87</v>
      </c>
      <c r="J3" s="29" t="s">
        <v>88</v>
      </c>
      <c r="K3" s="29" t="s">
        <v>89</v>
      </c>
      <c r="L3" s="29" t="s">
        <v>90</v>
      </c>
    </row>
    <row r="4" spans="2:12" x14ac:dyDescent="0.4">
      <c r="B4" s="30" t="s">
        <v>91</v>
      </c>
      <c r="C4" s="11">
        <v>4811</v>
      </c>
      <c r="D4" s="11">
        <v>4625</v>
      </c>
      <c r="E4" s="11">
        <v>4536</v>
      </c>
      <c r="F4" s="11">
        <v>4543</v>
      </c>
      <c r="G4" s="11">
        <v>4523</v>
      </c>
      <c r="H4" s="11">
        <v>4487</v>
      </c>
      <c r="I4" s="11">
        <v>4432</v>
      </c>
      <c r="J4" s="11">
        <v>4398</v>
      </c>
      <c r="K4" s="11">
        <v>4317</v>
      </c>
      <c r="L4" s="11">
        <v>4289</v>
      </c>
    </row>
    <row r="5" spans="2:12" x14ac:dyDescent="0.4">
      <c r="B5" s="30" t="s">
        <v>92</v>
      </c>
      <c r="C5" s="11">
        <v>1033</v>
      </c>
      <c r="D5" s="11">
        <v>994</v>
      </c>
      <c r="E5" s="11">
        <v>976</v>
      </c>
      <c r="F5" s="11">
        <v>976</v>
      </c>
      <c r="G5" s="11">
        <v>979</v>
      </c>
      <c r="H5" s="11">
        <v>972</v>
      </c>
      <c r="I5" s="11">
        <v>963</v>
      </c>
      <c r="J5" s="11">
        <v>954</v>
      </c>
      <c r="K5" s="11">
        <v>942</v>
      </c>
      <c r="L5" s="11">
        <v>938</v>
      </c>
    </row>
  </sheetData>
  <mergeCells count="1">
    <mergeCell ref="B1:L1"/>
  </mergeCells>
  <phoneticPr fontId="4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2:H40"/>
  <sheetViews>
    <sheetView workbookViewId="0"/>
  </sheetViews>
  <sheetFormatPr defaultRowHeight="18.75" x14ac:dyDescent="0.4"/>
  <cols>
    <col min="1" max="1" width="1.625" customWidth="1"/>
    <col min="2" max="2" width="11.625" customWidth="1"/>
    <col min="3" max="3" width="21.625" customWidth="1"/>
    <col min="6" max="6" width="12.625" customWidth="1"/>
  </cols>
  <sheetData>
    <row r="2" spans="2:8" ht="24" x14ac:dyDescent="0.4">
      <c r="B2" s="154" t="s">
        <v>93</v>
      </c>
      <c r="C2" s="154"/>
      <c r="D2" s="154"/>
      <c r="E2" s="154"/>
      <c r="F2" s="154"/>
      <c r="H2" t="s">
        <v>279</v>
      </c>
    </row>
    <row r="3" spans="2:8" x14ac:dyDescent="0.4">
      <c r="F3" s="1" t="s">
        <v>94</v>
      </c>
    </row>
    <row r="4" spans="2:8" ht="19.5" thickBot="1" x14ac:dyDescent="0.45">
      <c r="B4" s="31" t="s">
        <v>95</v>
      </c>
      <c r="C4" s="31" t="s">
        <v>96</v>
      </c>
      <c r="D4" s="31" t="s">
        <v>97</v>
      </c>
      <c r="E4" s="31" t="s">
        <v>98</v>
      </c>
      <c r="F4" s="31" t="s">
        <v>99</v>
      </c>
    </row>
    <row r="5" spans="2:8" ht="19.5" thickTop="1" x14ac:dyDescent="0.4">
      <c r="B5" s="32" t="s">
        <v>100</v>
      </c>
      <c r="C5" s="32" t="s">
        <v>101</v>
      </c>
      <c r="D5" s="20">
        <v>3200</v>
      </c>
      <c r="E5" s="20">
        <v>180</v>
      </c>
      <c r="F5" s="20">
        <f>D5*E5</f>
        <v>576000</v>
      </c>
    </row>
    <row r="6" spans="2:8" x14ac:dyDescent="0.4">
      <c r="B6" s="10" t="s">
        <v>102</v>
      </c>
      <c r="C6" s="10" t="s">
        <v>103</v>
      </c>
      <c r="D6" s="11">
        <v>8500</v>
      </c>
      <c r="E6" s="11">
        <v>50</v>
      </c>
      <c r="F6" s="11">
        <f t="shared" ref="F6:F16" si="0">D6*E6</f>
        <v>425000</v>
      </c>
    </row>
    <row r="7" spans="2:8" x14ac:dyDescent="0.4">
      <c r="B7" s="10" t="s">
        <v>104</v>
      </c>
      <c r="C7" s="10" t="s">
        <v>105</v>
      </c>
      <c r="D7" s="11">
        <v>1200</v>
      </c>
      <c r="E7" s="11">
        <v>230</v>
      </c>
      <c r="F7" s="11">
        <f t="shared" si="0"/>
        <v>276000</v>
      </c>
    </row>
    <row r="8" spans="2:8" x14ac:dyDescent="0.4">
      <c r="B8" s="10" t="s">
        <v>106</v>
      </c>
      <c r="C8" s="10" t="s">
        <v>107</v>
      </c>
      <c r="D8" s="11">
        <v>1500</v>
      </c>
      <c r="E8" s="11">
        <v>320</v>
      </c>
      <c r="F8" s="11">
        <f t="shared" si="0"/>
        <v>480000</v>
      </c>
    </row>
    <row r="9" spans="2:8" x14ac:dyDescent="0.4">
      <c r="B9" s="10" t="s">
        <v>108</v>
      </c>
      <c r="C9" s="10" t="s">
        <v>109</v>
      </c>
      <c r="D9" s="11">
        <v>2300</v>
      </c>
      <c r="E9" s="11">
        <v>400</v>
      </c>
      <c r="F9" s="11">
        <f t="shared" si="0"/>
        <v>920000</v>
      </c>
    </row>
    <row r="10" spans="2:8" x14ac:dyDescent="0.4">
      <c r="B10" s="10" t="s">
        <v>110</v>
      </c>
      <c r="C10" s="10" t="s">
        <v>111</v>
      </c>
      <c r="D10" s="11">
        <v>1000</v>
      </c>
      <c r="E10" s="11">
        <v>450</v>
      </c>
      <c r="F10" s="11">
        <f t="shared" si="0"/>
        <v>450000</v>
      </c>
    </row>
    <row r="11" spans="2:8" x14ac:dyDescent="0.4">
      <c r="B11" s="10" t="s">
        <v>112</v>
      </c>
      <c r="C11" s="10" t="s">
        <v>113</v>
      </c>
      <c r="D11" s="11">
        <v>5000</v>
      </c>
      <c r="E11" s="11">
        <v>12</v>
      </c>
      <c r="F11" s="11">
        <f t="shared" si="0"/>
        <v>60000</v>
      </c>
    </row>
    <row r="12" spans="2:8" x14ac:dyDescent="0.4">
      <c r="B12" s="10" t="s">
        <v>114</v>
      </c>
      <c r="C12" s="10" t="s">
        <v>115</v>
      </c>
      <c r="D12" s="11">
        <v>8700</v>
      </c>
      <c r="E12" s="11">
        <v>30</v>
      </c>
      <c r="F12" s="11">
        <f t="shared" si="0"/>
        <v>261000</v>
      </c>
    </row>
    <row r="13" spans="2:8" x14ac:dyDescent="0.4">
      <c r="B13" s="10" t="s">
        <v>116</v>
      </c>
      <c r="C13" s="10" t="s">
        <v>117</v>
      </c>
      <c r="D13" s="11">
        <v>850</v>
      </c>
      <c r="E13" s="11">
        <v>65</v>
      </c>
      <c r="F13" s="11">
        <f t="shared" si="0"/>
        <v>55250</v>
      </c>
    </row>
    <row r="14" spans="2:8" x14ac:dyDescent="0.4">
      <c r="B14" s="10" t="s">
        <v>118</v>
      </c>
      <c r="C14" s="10" t="s">
        <v>119</v>
      </c>
      <c r="D14" s="11">
        <v>9800</v>
      </c>
      <c r="E14" s="11">
        <v>10</v>
      </c>
      <c r="F14" s="11">
        <f t="shared" si="0"/>
        <v>98000</v>
      </c>
    </row>
    <row r="15" spans="2:8" x14ac:dyDescent="0.4">
      <c r="B15" s="10" t="s">
        <v>120</v>
      </c>
      <c r="C15" s="10" t="s">
        <v>121</v>
      </c>
      <c r="D15" s="11">
        <v>9000</v>
      </c>
      <c r="E15" s="11">
        <v>70</v>
      </c>
      <c r="F15" s="11">
        <f t="shared" si="0"/>
        <v>630000</v>
      </c>
    </row>
    <row r="16" spans="2:8" ht="19.5" thickBot="1" x14ac:dyDescent="0.45">
      <c r="B16" s="33" t="s">
        <v>122</v>
      </c>
      <c r="C16" s="33" t="s">
        <v>123</v>
      </c>
      <c r="D16" s="17">
        <v>5600</v>
      </c>
      <c r="E16" s="17">
        <v>95</v>
      </c>
      <c r="F16" s="17">
        <f t="shared" si="0"/>
        <v>532000</v>
      </c>
    </row>
    <row r="17" spans="2:8" ht="19.5" thickTop="1" x14ac:dyDescent="0.4">
      <c r="B17" s="155" t="s">
        <v>124</v>
      </c>
      <c r="C17" s="155"/>
      <c r="D17" s="155"/>
      <c r="E17" s="155"/>
      <c r="F17" s="20">
        <f>SUM(F5:F16)</f>
        <v>4763250</v>
      </c>
    </row>
    <row r="19" spans="2:8" x14ac:dyDescent="0.4">
      <c r="B19" s="93"/>
      <c r="C19" s="93"/>
      <c r="D19" s="93"/>
      <c r="E19" s="93"/>
      <c r="F19" s="93"/>
      <c r="G19" s="93"/>
      <c r="H19" s="93"/>
    </row>
    <row r="20" spans="2:8" x14ac:dyDescent="0.4">
      <c r="B20" s="93"/>
      <c r="C20" s="93"/>
      <c r="D20" s="93"/>
      <c r="E20" s="93"/>
      <c r="F20" s="93"/>
      <c r="G20" s="93"/>
      <c r="H20" s="93"/>
    </row>
    <row r="21" spans="2:8" x14ac:dyDescent="0.4">
      <c r="B21" s="93"/>
      <c r="C21" s="93"/>
      <c r="D21" s="93"/>
      <c r="E21" s="93"/>
      <c r="F21" s="93"/>
      <c r="G21" s="93"/>
      <c r="H21" s="93"/>
    </row>
    <row r="22" spans="2:8" x14ac:dyDescent="0.4">
      <c r="B22" s="93"/>
      <c r="C22" s="93"/>
      <c r="D22" s="93"/>
      <c r="E22" s="93"/>
      <c r="F22" s="93"/>
      <c r="G22" s="93"/>
      <c r="H22" s="93"/>
    </row>
    <row r="23" spans="2:8" x14ac:dyDescent="0.4">
      <c r="B23" s="93"/>
      <c r="C23" s="93"/>
      <c r="D23" s="93"/>
      <c r="E23" s="93"/>
      <c r="F23" s="93"/>
      <c r="G23" s="93"/>
      <c r="H23" s="93"/>
    </row>
    <row r="24" spans="2:8" x14ac:dyDescent="0.4">
      <c r="B24" s="93"/>
      <c r="C24" s="93"/>
      <c r="D24" s="93"/>
      <c r="E24" s="93"/>
      <c r="F24" s="93"/>
      <c r="G24" s="93"/>
      <c r="H24" s="93"/>
    </row>
    <row r="25" spans="2:8" x14ac:dyDescent="0.4">
      <c r="B25" s="93"/>
      <c r="C25" s="93"/>
      <c r="D25" s="93"/>
      <c r="E25" s="93"/>
      <c r="F25" s="93"/>
      <c r="G25" s="93"/>
      <c r="H25" s="93"/>
    </row>
    <row r="26" spans="2:8" x14ac:dyDescent="0.4">
      <c r="B26" s="93"/>
      <c r="C26" s="93"/>
      <c r="D26" s="93"/>
      <c r="E26" s="93"/>
      <c r="F26" s="93"/>
      <c r="G26" s="93"/>
      <c r="H26" s="93"/>
    </row>
    <row r="27" spans="2:8" x14ac:dyDescent="0.4">
      <c r="B27" s="93"/>
      <c r="C27" s="93"/>
      <c r="D27" s="93"/>
      <c r="E27" s="93"/>
      <c r="F27" s="93"/>
      <c r="G27" s="93"/>
      <c r="H27" s="93"/>
    </row>
    <row r="28" spans="2:8" x14ac:dyDescent="0.4">
      <c r="B28" s="93"/>
      <c r="C28" s="93"/>
      <c r="D28" s="93"/>
      <c r="E28" s="93"/>
      <c r="F28" s="93"/>
      <c r="G28" s="93"/>
      <c r="H28" s="93"/>
    </row>
    <row r="29" spans="2:8" x14ac:dyDescent="0.4">
      <c r="B29" s="93"/>
      <c r="C29" s="93"/>
      <c r="D29" s="93"/>
      <c r="E29" s="93"/>
      <c r="F29" s="93"/>
      <c r="G29" s="93"/>
      <c r="H29" s="93"/>
    </row>
    <row r="30" spans="2:8" x14ac:dyDescent="0.4">
      <c r="B30" s="93"/>
      <c r="C30" s="93"/>
      <c r="D30" s="93"/>
      <c r="E30" s="93"/>
      <c r="F30" s="93"/>
      <c r="G30" s="93"/>
      <c r="H30" s="93"/>
    </row>
    <row r="31" spans="2:8" x14ac:dyDescent="0.4">
      <c r="B31" s="93"/>
      <c r="C31" s="93"/>
      <c r="D31" s="93"/>
      <c r="E31" s="93"/>
      <c r="F31" s="93"/>
      <c r="G31" s="93"/>
      <c r="H31" s="93"/>
    </row>
    <row r="32" spans="2:8" x14ac:dyDescent="0.4">
      <c r="B32" s="93"/>
      <c r="C32" s="93"/>
      <c r="D32" s="93"/>
      <c r="E32" s="93"/>
      <c r="F32" s="93"/>
      <c r="G32" s="93"/>
      <c r="H32" s="93"/>
    </row>
    <row r="33" spans="2:8" x14ac:dyDescent="0.4">
      <c r="B33" s="93"/>
      <c r="C33" s="93"/>
      <c r="D33" s="93"/>
      <c r="E33" s="93"/>
      <c r="F33" s="93"/>
      <c r="G33" s="93"/>
      <c r="H33" s="93"/>
    </row>
    <row r="34" spans="2:8" x14ac:dyDescent="0.4">
      <c r="B34" s="93"/>
      <c r="C34" s="93"/>
      <c r="D34" s="93"/>
      <c r="E34" s="93"/>
      <c r="F34" s="93"/>
      <c r="G34" s="93"/>
      <c r="H34" s="93"/>
    </row>
    <row r="35" spans="2:8" x14ac:dyDescent="0.4">
      <c r="B35" s="93"/>
      <c r="C35" s="93"/>
      <c r="D35" s="93"/>
      <c r="E35" s="93"/>
      <c r="F35" s="93"/>
      <c r="G35" s="93"/>
      <c r="H35" s="93"/>
    </row>
    <row r="36" spans="2:8" x14ac:dyDescent="0.4">
      <c r="B36" s="93"/>
      <c r="C36" s="93"/>
      <c r="D36" s="93"/>
      <c r="E36" s="93"/>
      <c r="F36" s="93"/>
      <c r="G36" s="93"/>
      <c r="H36" s="93"/>
    </row>
    <row r="37" spans="2:8" x14ac:dyDescent="0.4">
      <c r="B37" s="93"/>
      <c r="C37" s="93"/>
      <c r="D37" s="93"/>
      <c r="E37" s="93"/>
      <c r="F37" s="93"/>
      <c r="G37" s="93"/>
      <c r="H37" s="93"/>
    </row>
    <row r="38" spans="2:8" x14ac:dyDescent="0.4">
      <c r="B38" s="93"/>
      <c r="C38" s="93"/>
      <c r="D38" s="93"/>
      <c r="E38" s="93"/>
      <c r="F38" s="93"/>
      <c r="G38" s="93"/>
      <c r="H38" s="93"/>
    </row>
    <row r="39" spans="2:8" x14ac:dyDescent="0.4">
      <c r="B39" s="93"/>
      <c r="C39" s="93"/>
      <c r="D39" s="93"/>
      <c r="E39" s="93"/>
      <c r="F39" s="93"/>
      <c r="G39" s="93"/>
      <c r="H39" s="93"/>
    </row>
    <row r="40" spans="2:8" x14ac:dyDescent="0.4">
      <c r="B40" s="93"/>
      <c r="C40" s="93"/>
      <c r="D40" s="93"/>
      <c r="E40" s="93"/>
      <c r="F40" s="93"/>
      <c r="G40" s="93"/>
      <c r="H40" s="93"/>
    </row>
  </sheetData>
  <mergeCells count="2">
    <mergeCell ref="B2:F2"/>
    <mergeCell ref="B17:E17"/>
  </mergeCells>
  <phoneticPr fontId="4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B1:P9"/>
  <sheetViews>
    <sheetView workbookViewId="0">
      <selection activeCell="P9" sqref="P9"/>
    </sheetView>
  </sheetViews>
  <sheetFormatPr defaultRowHeight="18.75" x14ac:dyDescent="0.4"/>
  <cols>
    <col min="1" max="1" width="1.625" customWidth="1"/>
    <col min="3" max="14" width="7.125" customWidth="1"/>
    <col min="15" max="15" width="8.625" customWidth="1"/>
    <col min="16" max="16" width="12.625" customWidth="1"/>
  </cols>
  <sheetData>
    <row r="1" spans="2:16" ht="30" x14ac:dyDescent="0.4">
      <c r="B1" s="34" t="s">
        <v>125</v>
      </c>
    </row>
    <row r="2" spans="2:16" x14ac:dyDescent="0.4">
      <c r="P2" s="1" t="s">
        <v>126</v>
      </c>
    </row>
    <row r="3" spans="2:16" x14ac:dyDescent="0.4">
      <c r="B3" s="35" t="s">
        <v>127</v>
      </c>
      <c r="C3" s="35" t="s">
        <v>128</v>
      </c>
      <c r="D3" s="35" t="s">
        <v>129</v>
      </c>
      <c r="E3" s="35" t="s">
        <v>130</v>
      </c>
      <c r="F3" s="35" t="s">
        <v>131</v>
      </c>
      <c r="G3" s="35" t="s">
        <v>132</v>
      </c>
      <c r="H3" s="35" t="s">
        <v>133</v>
      </c>
      <c r="I3" s="35" t="s">
        <v>134</v>
      </c>
      <c r="J3" s="35" t="s">
        <v>135</v>
      </c>
      <c r="K3" s="35" t="s">
        <v>136</v>
      </c>
      <c r="L3" s="35" t="s">
        <v>137</v>
      </c>
      <c r="M3" s="35" t="s">
        <v>138</v>
      </c>
      <c r="N3" s="35" t="s">
        <v>139</v>
      </c>
      <c r="O3" s="35" t="s">
        <v>124</v>
      </c>
      <c r="P3" s="35" t="s">
        <v>140</v>
      </c>
    </row>
    <row r="4" spans="2:16" ht="30" customHeight="1" x14ac:dyDescent="0.4">
      <c r="B4" s="36" t="s">
        <v>141</v>
      </c>
      <c r="C4" s="11">
        <v>8500</v>
      </c>
      <c r="D4" s="11">
        <v>6500</v>
      </c>
      <c r="E4" s="11">
        <v>7500</v>
      </c>
      <c r="F4" s="11">
        <v>9800</v>
      </c>
      <c r="G4" s="11">
        <v>5600</v>
      </c>
      <c r="H4" s="11">
        <v>6500</v>
      </c>
      <c r="I4" s="11">
        <v>5400</v>
      </c>
      <c r="J4" s="11">
        <v>5800</v>
      </c>
      <c r="K4" s="11">
        <v>7000</v>
      </c>
      <c r="L4" s="11">
        <v>6000</v>
      </c>
      <c r="M4" s="11">
        <v>5000</v>
      </c>
      <c r="N4" s="11">
        <v>7500</v>
      </c>
      <c r="O4" s="37">
        <f>SUM(C4:N4)</f>
        <v>81100</v>
      </c>
      <c r="P4" s="10"/>
    </row>
    <row r="5" spans="2:16" ht="30" customHeight="1" x14ac:dyDescent="0.4">
      <c r="B5" s="36" t="s">
        <v>142</v>
      </c>
      <c r="C5" s="11">
        <v>3400</v>
      </c>
      <c r="D5" s="11">
        <v>4800</v>
      </c>
      <c r="E5" s="11">
        <v>3300</v>
      </c>
      <c r="F5" s="11">
        <v>3400</v>
      </c>
      <c r="G5" s="11">
        <v>5500</v>
      </c>
      <c r="H5" s="11">
        <v>2000</v>
      </c>
      <c r="I5" s="11">
        <v>3000</v>
      </c>
      <c r="J5" s="11">
        <v>4500</v>
      </c>
      <c r="K5" s="11">
        <v>2200</v>
      </c>
      <c r="L5" s="11">
        <v>4400</v>
      </c>
      <c r="M5" s="11">
        <v>6500</v>
      </c>
      <c r="N5" s="11">
        <v>6000</v>
      </c>
      <c r="O5" s="37">
        <f t="shared" ref="O5:O8" si="0">SUM(C5:N5)</f>
        <v>49000</v>
      </c>
      <c r="P5" s="10"/>
    </row>
    <row r="6" spans="2:16" ht="30" customHeight="1" x14ac:dyDescent="0.4">
      <c r="B6" s="36" t="s">
        <v>143</v>
      </c>
      <c r="C6" s="11">
        <v>3500</v>
      </c>
      <c r="D6" s="11">
        <v>2400</v>
      </c>
      <c r="E6" s="11">
        <v>5500</v>
      </c>
      <c r="F6" s="11">
        <v>2900</v>
      </c>
      <c r="G6" s="11">
        <v>3600</v>
      </c>
      <c r="H6" s="11">
        <v>2600</v>
      </c>
      <c r="I6" s="11">
        <v>2500</v>
      </c>
      <c r="J6" s="11">
        <v>2500</v>
      </c>
      <c r="K6" s="11">
        <v>4500</v>
      </c>
      <c r="L6" s="11">
        <v>2500</v>
      </c>
      <c r="M6" s="11">
        <v>3300</v>
      </c>
      <c r="N6" s="11">
        <v>3500</v>
      </c>
      <c r="O6" s="37">
        <f t="shared" si="0"/>
        <v>39300</v>
      </c>
      <c r="P6" s="10"/>
    </row>
    <row r="7" spans="2:16" ht="30" customHeight="1" x14ac:dyDescent="0.4">
      <c r="B7" s="36" t="s">
        <v>144</v>
      </c>
      <c r="C7" s="11">
        <v>2500</v>
      </c>
      <c r="D7" s="11">
        <v>2500</v>
      </c>
      <c r="E7" s="11">
        <v>3800</v>
      </c>
      <c r="F7" s="11">
        <v>2700</v>
      </c>
      <c r="G7" s="11">
        <v>3300</v>
      </c>
      <c r="H7" s="11">
        <v>4400</v>
      </c>
      <c r="I7" s="11">
        <v>2000</v>
      </c>
      <c r="J7" s="11">
        <v>3300</v>
      </c>
      <c r="K7" s="11">
        <v>4500</v>
      </c>
      <c r="L7" s="11">
        <v>3500</v>
      </c>
      <c r="M7" s="11">
        <v>4400</v>
      </c>
      <c r="N7" s="11">
        <v>6600</v>
      </c>
      <c r="O7" s="37">
        <f t="shared" si="0"/>
        <v>43500</v>
      </c>
      <c r="P7" s="10"/>
    </row>
    <row r="8" spans="2:16" ht="30" customHeight="1" x14ac:dyDescent="0.4">
      <c r="B8" s="36" t="s">
        <v>145</v>
      </c>
      <c r="C8" s="11">
        <v>2800</v>
      </c>
      <c r="D8" s="11">
        <v>3300</v>
      </c>
      <c r="E8" s="11">
        <v>4100</v>
      </c>
      <c r="F8" s="11">
        <v>2900</v>
      </c>
      <c r="G8" s="11">
        <v>4100</v>
      </c>
      <c r="H8" s="11">
        <v>3100</v>
      </c>
      <c r="I8" s="11">
        <v>3300</v>
      </c>
      <c r="J8" s="11">
        <v>4400</v>
      </c>
      <c r="K8" s="11">
        <v>3300</v>
      </c>
      <c r="L8" s="11">
        <v>3300</v>
      </c>
      <c r="M8" s="11">
        <v>3600</v>
      </c>
      <c r="N8" s="11">
        <v>4500</v>
      </c>
      <c r="O8" s="37">
        <f t="shared" si="0"/>
        <v>42700</v>
      </c>
      <c r="P8" s="10"/>
    </row>
    <row r="9" spans="2:16" ht="30" customHeight="1" x14ac:dyDescent="0.4">
      <c r="B9" s="35" t="s">
        <v>124</v>
      </c>
      <c r="C9" s="37">
        <f>SUM(C4:C8)</f>
        <v>20700</v>
      </c>
      <c r="D9" s="37">
        <f t="shared" ref="D9:N9" si="1">SUM(D4:D8)</f>
        <v>19500</v>
      </c>
      <c r="E9" s="37">
        <f t="shared" si="1"/>
        <v>24200</v>
      </c>
      <c r="F9" s="37">
        <f t="shared" si="1"/>
        <v>21700</v>
      </c>
      <c r="G9" s="37">
        <f t="shared" si="1"/>
        <v>22100</v>
      </c>
      <c r="H9" s="37">
        <f t="shared" si="1"/>
        <v>18600</v>
      </c>
      <c r="I9" s="37">
        <f t="shared" si="1"/>
        <v>16200</v>
      </c>
      <c r="J9" s="37">
        <f t="shared" si="1"/>
        <v>20500</v>
      </c>
      <c r="K9" s="37">
        <f t="shared" si="1"/>
        <v>21500</v>
      </c>
      <c r="L9" s="37">
        <f t="shared" si="1"/>
        <v>19700</v>
      </c>
      <c r="M9" s="37">
        <f t="shared" si="1"/>
        <v>22800</v>
      </c>
      <c r="N9" s="37">
        <f t="shared" si="1"/>
        <v>28100</v>
      </c>
      <c r="O9" s="37">
        <f>SUM(C9:N9)</f>
        <v>255600</v>
      </c>
      <c r="P9" s="10"/>
    </row>
  </sheetData>
  <phoneticPr fontId="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ワークシート</vt:lpstr>
      </vt:variant>
      <vt:variant>
        <vt:i4>22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25" baseType="lpstr">
      <vt:lpstr>はじめに</vt:lpstr>
      <vt:lpstr>14請求書</vt:lpstr>
      <vt:lpstr>14請求書-Ans</vt:lpstr>
      <vt:lpstr>15評価</vt:lpstr>
      <vt:lpstr>15評価-Ans</vt:lpstr>
      <vt:lpstr>16ごみ排出量</vt:lpstr>
      <vt:lpstr>16ごみ排出量-Ans</vt:lpstr>
      <vt:lpstr>17売上表</vt:lpstr>
      <vt:lpstr>18売上表</vt:lpstr>
      <vt:lpstr>18売上表-Ans1</vt:lpstr>
      <vt:lpstr>19第4四半期</vt:lpstr>
      <vt:lpstr>19第4四半期-売上表</vt:lpstr>
      <vt:lpstr>19第4四半期-売上表-Ans</vt:lpstr>
      <vt:lpstr>20売上集計</vt:lpstr>
      <vt:lpstr>20売上集計-Ans</vt:lpstr>
      <vt:lpstr>21上期売上実績表-01</vt:lpstr>
      <vt:lpstr>21上期売上実績表-Ans01</vt:lpstr>
      <vt:lpstr>21部署別実績計-02</vt:lpstr>
      <vt:lpstr>21部署別実績計-Ans02</vt:lpstr>
      <vt:lpstr>22-01お見積書</vt:lpstr>
      <vt:lpstr>22-02コード表</vt:lpstr>
      <vt:lpstr>22-1お見積書-Ans</vt:lpstr>
      <vt:lpstr>18売上グラフ-Ans02</vt:lpstr>
      <vt:lpstr>'14請求書'!Print_Area</vt:lpstr>
      <vt:lpstr>'14請求書-Ans'!Print_Area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2023-10-20T00:49:06Z</dcterms:created>
  <dcterms:modified xsi:type="dcterms:W3CDTF">2025-04-17T12:35:36Z</dcterms:modified>
</cp:coreProperties>
</file>