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tables/table3.xml" ContentType="application/vnd.openxmlformats-officedocument.spreadsheetml.table+xml"/>
  <Override PartName="/xl/drawings/drawing7.xml" ContentType="application/vnd.openxmlformats-officedocument.drawing+xml"/>
  <Override PartName="/xl/tables/table4.xml" ContentType="application/vnd.openxmlformats-officedocument.spreadsheetml.table+xml"/>
  <Override PartName="/xl/drawings/drawing8.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nescom\Desktop\"/>
    </mc:Choice>
  </mc:AlternateContent>
  <xr:revisionPtr revIDLastSave="0" documentId="13_ncr:1_{B4FA8EF1-8E53-4D6C-B857-B720AAD6A995}" xr6:coauthVersionLast="47" xr6:coauthVersionMax="47" xr10:uidLastSave="{00000000-0000-0000-0000-000000000000}"/>
  <bookViews>
    <workbookView xWindow="-120" yWindow="480" windowWidth="29040" windowHeight="15840" tabRatio="865" firstSheet="6" activeTab="8" xr2:uid="{00000000-000D-0000-FFFF-FFFF00000000}"/>
  </bookViews>
  <sheets>
    <sheet name="見出し" sheetId="4" r:id="rId1"/>
    <sheet name="AVERAGEIFS-01" sheetId="1" r:id="rId2"/>
    <sheet name="AVERAGEIFS-02" sheetId="2" r:id="rId3"/>
    <sheet name="AVERAGEIFS-03" sheetId="3" r:id="rId4"/>
    <sheet name="COUNTIFS-01" sheetId="5" r:id="rId5"/>
    <sheet name="COUNTIFS-02" sheetId="6" r:id="rId6"/>
    <sheet name="COUNTIFS-03" sheetId="7" r:id="rId7"/>
    <sheet name="MAX-01" sheetId="8" r:id="rId8"/>
    <sheet name="MAXIFS-02" sheetId="9" r:id="rId9"/>
    <sheet name="SUMIFS-01" sheetId="11" r:id="rId10"/>
    <sheet name="SUMIFS-02" sheetId="12" r:id="rId11"/>
    <sheet name="SUMIFS-03" sheetId="13" r:id="rId12"/>
  </sheets>
  <calcPr calcId="191029"/>
  <pivotCaches>
    <pivotCache cacheId="0" r:id="rId13"/>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0" i="9" l="1"/>
  <c r="L9" i="9"/>
  <c r="L8" i="9"/>
  <c r="L5" i="9"/>
  <c r="L4" i="9"/>
  <c r="N16" i="9"/>
  <c r="N15" i="9"/>
  <c r="N14" i="9"/>
  <c r="N13" i="9"/>
  <c r="M16" i="9"/>
  <c r="M15" i="9"/>
  <c r="M14" i="9"/>
  <c r="M13" i="9"/>
  <c r="L16" i="9"/>
  <c r="L15" i="9"/>
  <c r="L14" i="9"/>
  <c r="L13" i="9"/>
  <c r="H4" i="9"/>
  <c r="H5" i="9"/>
  <c r="H6" i="9"/>
  <c r="H7" i="9"/>
  <c r="H8" i="9"/>
  <c r="H9" i="9"/>
  <c r="H10" i="9"/>
  <c r="H11" i="9"/>
  <c r="H12" i="9"/>
  <c r="H13" i="9"/>
  <c r="H14" i="9"/>
  <c r="H15" i="9"/>
  <c r="H16" i="9"/>
  <c r="H17" i="9"/>
  <c r="H18" i="9"/>
  <c r="H19" i="9"/>
  <c r="H20" i="9"/>
  <c r="H21" i="9"/>
  <c r="H22" i="9"/>
  <c r="H23" i="9"/>
  <c r="H24" i="9"/>
  <c r="H25" i="9"/>
  <c r="H26" i="9"/>
  <c r="H27" i="9"/>
  <c r="H28" i="9"/>
  <c r="M7" i="9"/>
  <c r="M6" i="9"/>
  <c r="L7" i="9"/>
  <c r="L6" i="9"/>
  <c r="I9" i="6"/>
  <c r="I10" i="6"/>
  <c r="I8" i="6"/>
  <c r="I8" i="3"/>
  <c r="I9" i="3"/>
  <c r="I10" i="3"/>
  <c r="M3" i="3"/>
  <c r="M4" i="3"/>
  <c r="M5" i="3"/>
  <c r="G23" i="2"/>
  <c r="I33" i="2"/>
  <c r="H33" i="2"/>
  <c r="I32" i="2"/>
  <c r="H32" i="2"/>
  <c r="I31" i="2"/>
  <c r="H31" i="2"/>
  <c r="I30" i="2"/>
  <c r="H30" i="2"/>
  <c r="K4" i="2"/>
  <c r="K5" i="2"/>
  <c r="K6" i="2"/>
  <c r="J4" i="2"/>
  <c r="J5" i="2"/>
  <c r="J6" i="2"/>
  <c r="M10" i="3"/>
  <c r="M9" i="3"/>
  <c r="M8" i="3"/>
  <c r="G22" i="2"/>
  <c r="G21" i="2"/>
  <c r="D3" i="13"/>
  <c r="D4" i="13"/>
  <c r="D5" i="13"/>
  <c r="D6" i="13"/>
  <c r="D7" i="13"/>
  <c r="D8" i="13"/>
  <c r="D9" i="13"/>
  <c r="O10" i="9" l="1"/>
  <c r="O7" i="9" l="1"/>
  <c r="I22" i="9"/>
  <c r="M4" i="9"/>
  <c r="N4" i="9"/>
  <c r="M5" i="9"/>
  <c r="N5" i="9"/>
  <c r="M8" i="9"/>
  <c r="N8" i="9"/>
  <c r="M9" i="9"/>
  <c r="N9" i="9"/>
  <c r="I4" i="9" l="1"/>
  <c r="O6" i="9"/>
  <c r="I26" i="9"/>
  <c r="I15" i="9"/>
  <c r="I20" i="9"/>
  <c r="I16" i="9"/>
  <c r="I13" i="9"/>
  <c r="I9" i="9"/>
  <c r="I5" i="9"/>
  <c r="I8" i="9"/>
  <c r="I28" i="9"/>
  <c r="I25" i="9"/>
  <c r="I12" i="9"/>
  <c r="I24" i="9"/>
  <c r="I21" i="9"/>
  <c r="I17" i="9"/>
  <c r="I18" i="9"/>
  <c r="I10" i="9"/>
  <c r="I6" i="9"/>
  <c r="O8" i="9"/>
  <c r="O4" i="9"/>
  <c r="I27" i="9"/>
  <c r="I23" i="9"/>
  <c r="I11" i="9"/>
  <c r="I14" i="9"/>
  <c r="O9" i="9"/>
  <c r="O5" i="9"/>
  <c r="I19" i="9"/>
  <c r="I7" i="9"/>
  <c r="E3" i="8"/>
  <c r="E4" i="8"/>
  <c r="E5" i="8"/>
  <c r="E6" i="8"/>
  <c r="E7" i="8"/>
  <c r="E8" i="8"/>
  <c r="E9" i="8"/>
  <c r="E10" i="8"/>
  <c r="E11" i="8"/>
  <c r="E12" i="8"/>
  <c r="E3" i="7" l="1"/>
  <c r="E4" i="7"/>
  <c r="E5" i="7"/>
  <c r="E6" i="7"/>
  <c r="E7" i="7"/>
  <c r="E8" i="7"/>
  <c r="E9" i="7"/>
  <c r="E10" i="7"/>
  <c r="E11" i="7"/>
  <c r="E12" i="7"/>
  <c r="E13" i="7"/>
  <c r="E14" i="7"/>
  <c r="E15" i="7"/>
  <c r="E16" i="7"/>
  <c r="E17" i="7"/>
  <c r="E18" i="7"/>
  <c r="E19" i="7"/>
  <c r="E20" i="7"/>
  <c r="E21" i="7"/>
  <c r="E22" i="7"/>
  <c r="E23" i="7"/>
  <c r="G3" i="2" l="1"/>
  <c r="G4" i="2"/>
  <c r="G5" i="2"/>
  <c r="G6" i="2"/>
  <c r="G7" i="2"/>
  <c r="G8" i="2"/>
  <c r="G9" i="2"/>
  <c r="G10" i="2"/>
  <c r="G11" i="2"/>
  <c r="G12" i="2"/>
  <c r="G13" i="2"/>
  <c r="G14" i="2"/>
  <c r="G15" i="2"/>
  <c r="G16" i="2"/>
  <c r="G17" i="2"/>
  <c r="G18" i="2"/>
  <c r="G19" i="2"/>
  <c r="G20" i="2"/>
</calcChain>
</file>

<file path=xl/sharedStrings.xml><?xml version="1.0" encoding="utf-8"?>
<sst xmlns="http://schemas.openxmlformats.org/spreadsheetml/2006/main" count="584" uniqueCount="295">
  <si>
    <t>お中元意識調査</t>
    <rPh sb="1" eb="3">
      <t>チュウゲン</t>
    </rPh>
    <rPh sb="3" eb="5">
      <t>イシキ</t>
    </rPh>
    <rPh sb="5" eb="7">
      <t>チョウサ</t>
    </rPh>
    <phoneticPr fontId="11"/>
  </si>
  <si>
    <t>No.</t>
    <phoneticPr fontId="13"/>
  </si>
  <si>
    <t>地区</t>
    <rPh sb="0" eb="2">
      <t>チク</t>
    </rPh>
    <phoneticPr fontId="13"/>
  </si>
  <si>
    <t>性別</t>
    <rPh sb="0" eb="2">
      <t>セイベツ</t>
    </rPh>
    <phoneticPr fontId="13"/>
  </si>
  <si>
    <t>年齢</t>
    <rPh sb="0" eb="2">
      <t>ネンレイ</t>
    </rPh>
    <phoneticPr fontId="13"/>
  </si>
  <si>
    <t>購入単価</t>
    <rPh sb="0" eb="2">
      <t>コウニュウ</t>
    </rPh>
    <rPh sb="2" eb="4">
      <t>タンカ</t>
    </rPh>
    <phoneticPr fontId="13"/>
  </si>
  <si>
    <t>関東地区男性の</t>
    <rPh sb="0" eb="2">
      <t>カントウ</t>
    </rPh>
    <rPh sb="2" eb="4">
      <t>チク</t>
    </rPh>
    <rPh sb="4" eb="6">
      <t>ダンセイ</t>
    </rPh>
    <phoneticPr fontId="11"/>
  </si>
  <si>
    <t>関東</t>
    <rPh sb="0" eb="2">
      <t>カントウ</t>
    </rPh>
    <phoneticPr fontId="11"/>
  </si>
  <si>
    <t>男</t>
    <rPh sb="0" eb="1">
      <t>オトコ</t>
    </rPh>
    <phoneticPr fontId="11"/>
  </si>
  <si>
    <t>平均購入単価</t>
  </si>
  <si>
    <t>女</t>
    <rPh sb="0" eb="1">
      <t>オンナ</t>
    </rPh>
    <phoneticPr fontId="11"/>
  </si>
  <si>
    <t>関西</t>
    <rPh sb="0" eb="2">
      <t>カンサイ</t>
    </rPh>
    <phoneticPr fontId="11"/>
  </si>
  <si>
    <t>中部</t>
    <rPh sb="0" eb="2">
      <t>チュウブ</t>
    </rPh>
    <phoneticPr fontId="11"/>
  </si>
  <si>
    <t>平均を求めたい数値範囲を選択</t>
    <rPh sb="0" eb="2">
      <t>ヘイキン</t>
    </rPh>
    <rPh sb="3" eb="4">
      <t>モト</t>
    </rPh>
    <rPh sb="7" eb="11">
      <t>スウチハンイ</t>
    </rPh>
    <rPh sb="12" eb="14">
      <t>センタク</t>
    </rPh>
    <phoneticPr fontId="15"/>
  </si>
  <si>
    <t>条件１：どの範囲で何を探すのか</t>
    <rPh sb="0" eb="2">
      <t>ジョウケン</t>
    </rPh>
    <rPh sb="6" eb="8">
      <t>ハンイ</t>
    </rPh>
    <rPh sb="9" eb="10">
      <t>ナニ</t>
    </rPh>
    <rPh sb="11" eb="12">
      <t>サガ</t>
    </rPh>
    <phoneticPr fontId="15"/>
  </si>
  <si>
    <t>条件２：どの範囲で何を探すのか</t>
    <rPh sb="0" eb="2">
      <t>ジョウケン</t>
    </rPh>
    <rPh sb="6" eb="8">
      <t>ハンイ</t>
    </rPh>
    <rPh sb="9" eb="10">
      <t>ナニ</t>
    </rPh>
    <rPh sb="11" eb="12">
      <t>サガ</t>
    </rPh>
    <phoneticPr fontId="15"/>
  </si>
  <si>
    <t>デリバリー弁当注文集計</t>
    <rPh sb="5" eb="7">
      <t>ベントウ</t>
    </rPh>
    <rPh sb="7" eb="9">
      <t>チュウモン</t>
    </rPh>
    <rPh sb="9" eb="11">
      <t>シュウケイ</t>
    </rPh>
    <phoneticPr fontId="15"/>
  </si>
  <si>
    <t>平均注文数</t>
    <rPh sb="0" eb="2">
      <t>ヘイキン</t>
    </rPh>
    <rPh sb="2" eb="5">
      <t>チュウモンスウ</t>
    </rPh>
    <phoneticPr fontId="15"/>
  </si>
  <si>
    <t>注文日</t>
    <rPh sb="0" eb="2">
      <t>チュウモン</t>
    </rPh>
    <rPh sb="2" eb="3">
      <t>ビ</t>
    </rPh>
    <phoneticPr fontId="15"/>
  </si>
  <si>
    <t>時間帯</t>
    <rPh sb="0" eb="2">
      <t>ジカン</t>
    </rPh>
    <rPh sb="2" eb="3">
      <t>タイ</t>
    </rPh>
    <phoneticPr fontId="15"/>
  </si>
  <si>
    <t>メニュー</t>
    <phoneticPr fontId="15"/>
  </si>
  <si>
    <t>種別</t>
    <rPh sb="0" eb="2">
      <t>シュベツ</t>
    </rPh>
    <phoneticPr fontId="15"/>
  </si>
  <si>
    <t>単価</t>
    <rPh sb="0" eb="2">
      <t>タンカ</t>
    </rPh>
    <phoneticPr fontId="15"/>
  </si>
  <si>
    <t>数量</t>
    <rPh sb="0" eb="2">
      <t>スウリョウ</t>
    </rPh>
    <phoneticPr fontId="15"/>
  </si>
  <si>
    <t>注文金額</t>
    <rPh sb="0" eb="2">
      <t>チュウモン</t>
    </rPh>
    <rPh sb="2" eb="4">
      <t>キンガク</t>
    </rPh>
    <phoneticPr fontId="15"/>
  </si>
  <si>
    <t>昼</t>
    <rPh sb="0" eb="1">
      <t>ヒル</t>
    </rPh>
    <phoneticPr fontId="15"/>
  </si>
  <si>
    <t>夜</t>
    <rPh sb="0" eb="1">
      <t>ヨル</t>
    </rPh>
    <phoneticPr fontId="15"/>
  </si>
  <si>
    <t>唐揚げ弁当</t>
    <rPh sb="0" eb="2">
      <t>カラア</t>
    </rPh>
    <rPh sb="3" eb="5">
      <t>ベントウ</t>
    </rPh>
    <phoneticPr fontId="15"/>
  </si>
  <si>
    <t>洋風弁当</t>
    <rPh sb="0" eb="2">
      <t>ヨウフウ</t>
    </rPh>
    <rPh sb="2" eb="4">
      <t>ベントウ</t>
    </rPh>
    <phoneticPr fontId="15"/>
  </si>
  <si>
    <t>生姜焼き弁当</t>
    <phoneticPr fontId="15"/>
  </si>
  <si>
    <t>和風弁当</t>
    <rPh sb="0" eb="2">
      <t>ワフウ</t>
    </rPh>
    <rPh sb="2" eb="4">
      <t>ベントウ</t>
    </rPh>
    <phoneticPr fontId="15"/>
  </si>
  <si>
    <t>幕の内弁当</t>
    <rPh sb="0" eb="1">
      <t>マク</t>
    </rPh>
    <rPh sb="2" eb="3">
      <t>ウチ</t>
    </rPh>
    <rPh sb="3" eb="5">
      <t>ベントウ</t>
    </rPh>
    <phoneticPr fontId="15"/>
  </si>
  <si>
    <t>中華弁当</t>
    <rPh sb="0" eb="2">
      <t>チュウカ</t>
    </rPh>
    <rPh sb="2" eb="4">
      <t>ベントウ</t>
    </rPh>
    <phoneticPr fontId="15"/>
  </si>
  <si>
    <t>親子丼</t>
    <rPh sb="0" eb="3">
      <t>オヤコドン</t>
    </rPh>
    <phoneticPr fontId="15"/>
  </si>
  <si>
    <t>丼物</t>
    <rPh sb="0" eb="1">
      <t>ドン</t>
    </rPh>
    <rPh sb="1" eb="2">
      <t>モノ</t>
    </rPh>
    <phoneticPr fontId="15"/>
  </si>
  <si>
    <t>焼肉弁当</t>
    <rPh sb="0" eb="1">
      <t>ヤ</t>
    </rPh>
    <rPh sb="1" eb="2">
      <t>ニク</t>
    </rPh>
    <rPh sb="2" eb="4">
      <t>ベントウ</t>
    </rPh>
    <phoneticPr fontId="15"/>
  </si>
  <si>
    <t>洋風弁当</t>
  </si>
  <si>
    <t>ミックスフライ弁当</t>
    <rPh sb="7" eb="9">
      <t>ベントウ</t>
    </rPh>
    <phoneticPr fontId="15"/>
  </si>
  <si>
    <t>さば塩焼弁当</t>
    <rPh sb="2" eb="4">
      <t>シオヤ</t>
    </rPh>
    <rPh sb="4" eb="6">
      <t>ベントウ</t>
    </rPh>
    <phoneticPr fontId="15"/>
  </si>
  <si>
    <t>和風弁当</t>
  </si>
  <si>
    <t>豚キムチ弁当</t>
    <rPh sb="0" eb="1">
      <t>ブタ</t>
    </rPh>
    <rPh sb="4" eb="6">
      <t>ベントウ</t>
    </rPh>
    <phoneticPr fontId="15"/>
  </si>
  <si>
    <t>中華弁当</t>
  </si>
  <si>
    <t>カツ丼</t>
    <rPh sb="2" eb="3">
      <t>ドン</t>
    </rPh>
    <phoneticPr fontId="15"/>
  </si>
  <si>
    <t>丼物</t>
  </si>
  <si>
    <t>生姜焼き弁当</t>
    <rPh sb="0" eb="3">
      <t>ショウガヤ</t>
    </rPh>
    <rPh sb="4" eb="6">
      <t>ベントウ</t>
    </rPh>
    <phoneticPr fontId="15"/>
  </si>
  <si>
    <t>あんかけ弁当</t>
  </si>
  <si>
    <t>幕の内弁当</t>
    <phoneticPr fontId="15"/>
  </si>
  <si>
    <t>豚キムチ弁当</t>
  </si>
  <si>
    <t>ミックスフライ弁当</t>
    <phoneticPr fontId="15"/>
  </si>
  <si>
    <t>東京都中野区中野</t>
    <rPh sb="0" eb="8">
      <t>１６４－０００１</t>
    </rPh>
    <phoneticPr fontId="15"/>
  </si>
  <si>
    <t>女</t>
    <rPh sb="0" eb="1">
      <t>オンナ</t>
    </rPh>
    <phoneticPr fontId="15"/>
  </si>
  <si>
    <t>渡井香菜</t>
    <rPh sb="0" eb="2">
      <t>ワタイ</t>
    </rPh>
    <rPh sb="2" eb="4">
      <t>カナ</t>
    </rPh>
    <phoneticPr fontId="15"/>
  </si>
  <si>
    <t>東京都大田区中央</t>
    <rPh sb="0" eb="8">
      <t>１４３－００２４</t>
    </rPh>
    <phoneticPr fontId="15"/>
  </si>
  <si>
    <t>米倉涼美</t>
    <rPh sb="0" eb="2">
      <t>ヨネクラ</t>
    </rPh>
    <rPh sb="2" eb="4">
      <t>リョウミ</t>
    </rPh>
    <phoneticPr fontId="15"/>
  </si>
  <si>
    <t>千葉県我孫子市我孫子</t>
    <rPh sb="0" eb="10">
      <t>２７０－１１６６</t>
    </rPh>
    <phoneticPr fontId="15"/>
  </si>
  <si>
    <t>男</t>
    <rPh sb="0" eb="1">
      <t>オトコ</t>
    </rPh>
    <phoneticPr fontId="15"/>
  </si>
  <si>
    <t>山田修二</t>
    <rPh sb="0" eb="2">
      <t>ヤマダ</t>
    </rPh>
    <rPh sb="2" eb="4">
      <t>シュウジ</t>
    </rPh>
    <phoneticPr fontId="15"/>
  </si>
  <si>
    <t>神奈川県横浜市西区平沼</t>
    <rPh sb="0" eb="11">
      <t>２２０－００２３</t>
    </rPh>
    <phoneticPr fontId="15"/>
  </si>
  <si>
    <t>村山浩太</t>
    <rPh sb="0" eb="2">
      <t>ムラヤマ</t>
    </rPh>
    <rPh sb="2" eb="4">
      <t>コウタ</t>
    </rPh>
    <phoneticPr fontId="15"/>
  </si>
  <si>
    <t>東京都墨田区錦糸</t>
    <rPh sb="0" eb="8">
      <t>１３０－００１３</t>
    </rPh>
    <phoneticPr fontId="15"/>
  </si>
  <si>
    <t>間崎栄輔</t>
    <rPh sb="0" eb="1">
      <t>マ</t>
    </rPh>
    <rPh sb="1" eb="2">
      <t>ザキ</t>
    </rPh>
    <rPh sb="2" eb="4">
      <t>エイスケ</t>
    </rPh>
    <phoneticPr fontId="15"/>
  </si>
  <si>
    <t>*を利用した絞り込み</t>
    <rPh sb="2" eb="4">
      <t>リヨウ</t>
    </rPh>
    <rPh sb="6" eb="7">
      <t>シボ</t>
    </rPh>
    <rPh sb="8" eb="9">
      <t>コ</t>
    </rPh>
    <phoneticPr fontId="15"/>
  </si>
  <si>
    <t>東京都清瀬市竹丘</t>
    <rPh sb="0" eb="8">
      <t>２０４－００２３</t>
    </rPh>
    <phoneticPr fontId="15"/>
  </si>
  <si>
    <t>林研一</t>
    <rPh sb="0" eb="1">
      <t>ハヤシ</t>
    </rPh>
    <rPh sb="1" eb="3">
      <t>ケンイチ</t>
    </rPh>
    <phoneticPr fontId="15"/>
  </si>
  <si>
    <t>数式を利用した絞り込み</t>
    <rPh sb="0" eb="2">
      <t>スウシキ</t>
    </rPh>
    <rPh sb="3" eb="5">
      <t>リヨウ</t>
    </rPh>
    <rPh sb="7" eb="8">
      <t>シボ</t>
    </rPh>
    <rPh sb="9" eb="10">
      <t>コ</t>
    </rPh>
    <phoneticPr fontId="15"/>
  </si>
  <si>
    <t>東京都江東区白河</t>
    <rPh sb="0" eb="3">
      <t>トウキョウト</t>
    </rPh>
    <rPh sb="3" eb="6">
      <t>コウトウク</t>
    </rPh>
    <rPh sb="6" eb="8">
      <t>シラカワ</t>
    </rPh>
    <phoneticPr fontId="15"/>
  </si>
  <si>
    <t>成尾啓子</t>
    <rPh sb="0" eb="2">
      <t>ナルオ</t>
    </rPh>
    <rPh sb="2" eb="4">
      <t>ケイコ</t>
    </rPh>
    <phoneticPr fontId="15"/>
  </si>
  <si>
    <t>神奈川県川崎市幸区戸手</t>
    <rPh sb="0" eb="4">
      <t>カナガワケン</t>
    </rPh>
    <rPh sb="4" eb="7">
      <t>カワサキシ</t>
    </rPh>
    <rPh sb="7" eb="9">
      <t>サイワイク</t>
    </rPh>
    <rPh sb="9" eb="10">
      <t>ト</t>
    </rPh>
    <rPh sb="10" eb="11">
      <t>テ</t>
    </rPh>
    <phoneticPr fontId="15"/>
  </si>
  <si>
    <t>辻明美</t>
    <rPh sb="0" eb="1">
      <t>ツジ</t>
    </rPh>
    <rPh sb="1" eb="3">
      <t>アケミ</t>
    </rPh>
    <phoneticPr fontId="15"/>
  </si>
  <si>
    <t>千葉県千葉市中央区栄町</t>
    <rPh sb="0" eb="3">
      <t>チバケン</t>
    </rPh>
    <rPh sb="3" eb="5">
      <t>チバ</t>
    </rPh>
    <rPh sb="5" eb="6">
      <t>シ</t>
    </rPh>
    <rPh sb="6" eb="9">
      <t>チュウオウク</t>
    </rPh>
    <rPh sb="9" eb="11">
      <t>サカエマチ</t>
    </rPh>
    <phoneticPr fontId="15"/>
  </si>
  <si>
    <t>鈴木幸子</t>
    <rPh sb="0" eb="2">
      <t>スズキ</t>
    </rPh>
    <rPh sb="2" eb="4">
      <t>サチコ</t>
    </rPh>
    <phoneticPr fontId="15"/>
  </si>
  <si>
    <t>回</t>
    <rPh sb="0" eb="1">
      <t>カイ</t>
    </rPh>
    <phoneticPr fontId="15"/>
  </si>
  <si>
    <t>千葉県*</t>
    <rPh sb="0" eb="3">
      <t>チバケン</t>
    </rPh>
    <phoneticPr fontId="15"/>
  </si>
  <si>
    <t>東京都台東区谷中</t>
    <rPh sb="0" eb="2">
      <t>トウキョウ</t>
    </rPh>
    <rPh sb="3" eb="4">
      <t>ダイ</t>
    </rPh>
    <rPh sb="4" eb="6">
      <t>ヒガシク</t>
    </rPh>
    <rPh sb="6" eb="8">
      <t>タニナカ</t>
    </rPh>
    <phoneticPr fontId="15"/>
  </si>
  <si>
    <t>黒田明人</t>
    <rPh sb="0" eb="2">
      <t>クロダ</t>
    </rPh>
    <rPh sb="2" eb="4">
      <t>アキヒト</t>
    </rPh>
    <phoneticPr fontId="15"/>
  </si>
  <si>
    <t>神奈川県*</t>
    <rPh sb="0" eb="4">
      <t>カナガワケン</t>
    </rPh>
    <phoneticPr fontId="15"/>
  </si>
  <si>
    <t>神奈川県横浜市栄区庄戸</t>
    <rPh sb="0" eb="11">
      <t>２４７－００２２</t>
    </rPh>
    <phoneticPr fontId="15"/>
  </si>
  <si>
    <t>岡部斉</t>
    <rPh sb="0" eb="2">
      <t>オカベ</t>
    </rPh>
    <rPh sb="2" eb="3">
      <t>ヒトシ</t>
    </rPh>
    <phoneticPr fontId="15"/>
  </si>
  <si>
    <t>東京都*</t>
    <rPh sb="0" eb="3">
      <t>トウキョウト</t>
    </rPh>
    <phoneticPr fontId="15"/>
  </si>
  <si>
    <t>東京都練馬区高野台</t>
    <rPh sb="0" eb="3">
      <t>トウキョウト</t>
    </rPh>
    <rPh sb="3" eb="6">
      <t>ネリマク</t>
    </rPh>
    <rPh sb="6" eb="9">
      <t>コウヤダイ</t>
    </rPh>
    <phoneticPr fontId="15"/>
  </si>
  <si>
    <t>大橋美樹</t>
    <rPh sb="0" eb="2">
      <t>オオハシ</t>
    </rPh>
    <rPh sb="2" eb="4">
      <t>ミキ</t>
    </rPh>
    <phoneticPr fontId="15"/>
  </si>
  <si>
    <t>30歳以上の平均利用数</t>
    <rPh sb="2" eb="5">
      <t>サイイジョウ</t>
    </rPh>
    <rPh sb="6" eb="8">
      <t>ヘイキン</t>
    </rPh>
    <rPh sb="8" eb="10">
      <t>リヨウ</t>
    </rPh>
    <rPh sb="10" eb="11">
      <t>スウ</t>
    </rPh>
    <phoneticPr fontId="15"/>
  </si>
  <si>
    <t>住所</t>
    <rPh sb="0" eb="2">
      <t>ジュウショ</t>
    </rPh>
    <phoneticPr fontId="15"/>
  </si>
  <si>
    <t>利用数</t>
    <rPh sb="0" eb="2">
      <t>リヨウ</t>
    </rPh>
    <rPh sb="2" eb="3">
      <t>スウ</t>
    </rPh>
    <phoneticPr fontId="15"/>
  </si>
  <si>
    <t>年齢</t>
    <rPh sb="0" eb="2">
      <t>ネンレイ</t>
    </rPh>
    <phoneticPr fontId="15"/>
  </si>
  <si>
    <t>性別</t>
    <rPh sb="0" eb="2">
      <t>セイベツ</t>
    </rPh>
    <phoneticPr fontId="15"/>
  </si>
  <si>
    <t>名前</t>
    <rPh sb="0" eb="2">
      <t>ナマエ</t>
    </rPh>
    <phoneticPr fontId="15"/>
  </si>
  <si>
    <t>No.</t>
    <phoneticPr fontId="15"/>
  </si>
  <si>
    <t>利用者リスト</t>
    <rPh sb="0" eb="3">
      <t>リヨウシャ</t>
    </rPh>
    <phoneticPr fontId="15"/>
  </si>
  <si>
    <t>株式会社東三乃麗</t>
  </si>
  <si>
    <t>7月</t>
    <rPh sb="1" eb="2">
      <t>ガツ</t>
    </rPh>
    <phoneticPr fontId="15"/>
  </si>
  <si>
    <t>株式会社オート学研</t>
    <rPh sb="0" eb="2">
      <t>カブシキ</t>
    </rPh>
    <rPh sb="2" eb="4">
      <t>カイシャ</t>
    </rPh>
    <phoneticPr fontId="15"/>
  </si>
  <si>
    <t>新春一株式会社</t>
    <rPh sb="0" eb="1">
      <t>シン</t>
    </rPh>
    <rPh sb="1" eb="2">
      <t>ハル</t>
    </rPh>
    <rPh sb="2" eb="3">
      <t>イチ</t>
    </rPh>
    <rPh sb="3" eb="5">
      <t>カブシキ</t>
    </rPh>
    <rPh sb="5" eb="7">
      <t>カイシャ</t>
    </rPh>
    <phoneticPr fontId="15"/>
  </si>
  <si>
    <t>6月</t>
    <rPh sb="1" eb="2">
      <t>ガツ</t>
    </rPh>
    <phoneticPr fontId="15"/>
  </si>
  <si>
    <t>若緑が丘株式会社</t>
    <rPh sb="0" eb="1">
      <t>ワカ</t>
    </rPh>
    <rPh sb="1" eb="2">
      <t>ミドリ</t>
    </rPh>
    <rPh sb="3" eb="4">
      <t>オカ</t>
    </rPh>
    <rPh sb="4" eb="6">
      <t>カブシキ</t>
    </rPh>
    <rPh sb="6" eb="8">
      <t>カイシャ</t>
    </rPh>
    <phoneticPr fontId="15"/>
  </si>
  <si>
    <t>5月</t>
    <rPh sb="1" eb="2">
      <t>ガツ</t>
    </rPh>
    <phoneticPr fontId="15"/>
  </si>
  <si>
    <t>株式会社東三乃麗</t>
    <rPh sb="0" eb="2">
      <t>カブシキ</t>
    </rPh>
    <rPh sb="2" eb="4">
      <t>カイシャ</t>
    </rPh>
    <rPh sb="4" eb="5">
      <t>ヒガシ</t>
    </rPh>
    <rPh sb="5" eb="6">
      <t>サン</t>
    </rPh>
    <rPh sb="6" eb="7">
      <t>ノ</t>
    </rPh>
    <rPh sb="7" eb="8">
      <t>レイ</t>
    </rPh>
    <phoneticPr fontId="15"/>
  </si>
  <si>
    <t>6月取引回数</t>
    <rPh sb="1" eb="2">
      <t>ガツ</t>
    </rPh>
    <rPh sb="2" eb="4">
      <t>トリヒキ</t>
    </rPh>
    <rPh sb="4" eb="6">
      <t>カイスウ</t>
    </rPh>
    <phoneticPr fontId="15"/>
  </si>
  <si>
    <t>取引先</t>
    <rPh sb="0" eb="2">
      <t>トリヒキ</t>
    </rPh>
    <rPh sb="2" eb="3">
      <t>サキ</t>
    </rPh>
    <phoneticPr fontId="15"/>
  </si>
  <si>
    <t>売上金額</t>
    <rPh sb="0" eb="2">
      <t>ウリアゲ</t>
    </rPh>
    <rPh sb="2" eb="4">
      <t>キンガク</t>
    </rPh>
    <phoneticPr fontId="15"/>
  </si>
  <si>
    <t>売上日</t>
    <rPh sb="0" eb="3">
      <t>ウリアゲビ</t>
    </rPh>
    <phoneticPr fontId="15"/>
  </si>
  <si>
    <t>売上月</t>
    <rPh sb="0" eb="2">
      <t>ウリアゲ</t>
    </rPh>
    <rPh sb="2" eb="3">
      <t>ツキ</t>
    </rPh>
    <phoneticPr fontId="15"/>
  </si>
  <si>
    <t>だけど、年齢はコノ範囲で！</t>
    <rPh sb="4" eb="6">
      <t>ネンレイ</t>
    </rPh>
    <rPh sb="9" eb="11">
      <t>ハンイ</t>
    </rPh>
    <phoneticPr fontId="15"/>
  </si>
  <si>
    <t>この範囲から この文字列で始まるデータの個数を求めて！</t>
    <rPh sb="2" eb="4">
      <t>ハンイ</t>
    </rPh>
    <rPh sb="9" eb="12">
      <t>モジレツ</t>
    </rPh>
    <rPh sb="13" eb="14">
      <t>ハジ</t>
    </rPh>
    <rPh sb="20" eb="22">
      <t>コスウ</t>
    </rPh>
    <rPh sb="23" eb="24">
      <t>モト</t>
    </rPh>
    <phoneticPr fontId="15"/>
  </si>
  <si>
    <t>名</t>
    <rPh sb="0" eb="1">
      <t>メイ</t>
    </rPh>
    <phoneticPr fontId="15"/>
  </si>
  <si>
    <t>30歳以上の利用人数</t>
    <rPh sb="2" eb="5">
      <t>サイイジョウ</t>
    </rPh>
    <rPh sb="6" eb="8">
      <t>リヨウ</t>
    </rPh>
    <rPh sb="8" eb="10">
      <t>ニンズウ</t>
    </rPh>
    <phoneticPr fontId="15"/>
  </si>
  <si>
    <t>豊田</t>
    <rPh sb="0" eb="2">
      <t>トヨタ</t>
    </rPh>
    <phoneticPr fontId="11"/>
  </si>
  <si>
    <t>料金関連</t>
    <rPh sb="0" eb="2">
      <t>リョウキン</t>
    </rPh>
    <rPh sb="2" eb="4">
      <t>カンレン</t>
    </rPh>
    <phoneticPr fontId="11"/>
  </si>
  <si>
    <t>問合せ</t>
  </si>
  <si>
    <t>岡島</t>
    <rPh sb="0" eb="2">
      <t>オカジマ</t>
    </rPh>
    <phoneticPr fontId="11"/>
  </si>
  <si>
    <t>受付対応</t>
    <rPh sb="0" eb="2">
      <t>ウケツケ</t>
    </rPh>
    <rPh sb="2" eb="4">
      <t>タイオウ</t>
    </rPh>
    <phoneticPr fontId="11"/>
  </si>
  <si>
    <t>クレーム</t>
  </si>
  <si>
    <t>品質の改善</t>
    <rPh sb="0" eb="2">
      <t>ヒンシツ</t>
    </rPh>
    <rPh sb="3" eb="5">
      <t>カイゼン</t>
    </rPh>
    <phoneticPr fontId="11"/>
  </si>
  <si>
    <t>要望</t>
  </si>
  <si>
    <t>商品の破損</t>
    <rPh sb="0" eb="2">
      <t>ショウヒン</t>
    </rPh>
    <rPh sb="3" eb="5">
      <t>ハソン</t>
    </rPh>
    <phoneticPr fontId="11"/>
  </si>
  <si>
    <t>林</t>
    <rPh sb="0" eb="1">
      <t>ハヤシ</t>
    </rPh>
    <phoneticPr fontId="11"/>
  </si>
  <si>
    <t>操作説明</t>
    <rPh sb="0" eb="2">
      <t>ソウサ</t>
    </rPh>
    <rPh sb="2" eb="4">
      <t>セツメイ</t>
    </rPh>
    <phoneticPr fontId="11"/>
  </si>
  <si>
    <t>発送期間</t>
    <phoneticPr fontId="11"/>
  </si>
  <si>
    <t>商品の種類</t>
    <rPh sb="0" eb="2">
      <t>ショウヒン</t>
    </rPh>
    <rPh sb="3" eb="5">
      <t>シュルイ</t>
    </rPh>
    <phoneticPr fontId="11"/>
  </si>
  <si>
    <t>商品の梱包</t>
    <rPh sb="0" eb="2">
      <t>ショウヒン</t>
    </rPh>
    <rPh sb="3" eb="5">
      <t>コンポウ</t>
    </rPh>
    <phoneticPr fontId="11"/>
  </si>
  <si>
    <t>操作説明</t>
    <phoneticPr fontId="11"/>
  </si>
  <si>
    <t>要望</t>
    <rPh sb="0" eb="2">
      <t>ヨウボウ</t>
    </rPh>
    <phoneticPr fontId="11"/>
  </si>
  <si>
    <t>クレーム</t>
    <phoneticPr fontId="11"/>
  </si>
  <si>
    <t>問合せ</t>
    <rPh sb="0" eb="2">
      <t>トイアワ</t>
    </rPh>
    <phoneticPr fontId="11"/>
  </si>
  <si>
    <t>受付区分</t>
    <rPh sb="0" eb="2">
      <t>ウケツケ</t>
    </rPh>
    <rPh sb="2" eb="4">
      <t>クブン</t>
    </rPh>
    <phoneticPr fontId="11"/>
  </si>
  <si>
    <t>月別お問合せ件数</t>
    <rPh sb="0" eb="2">
      <t>ツキベツ</t>
    </rPh>
    <rPh sb="3" eb="5">
      <t>トイアワ</t>
    </rPh>
    <rPh sb="6" eb="8">
      <t>ケンスウ</t>
    </rPh>
    <phoneticPr fontId="11"/>
  </si>
  <si>
    <t>月</t>
    <rPh sb="0" eb="1">
      <t>ツキ</t>
    </rPh>
    <phoneticPr fontId="11"/>
  </si>
  <si>
    <t>対応者</t>
    <rPh sb="0" eb="2">
      <t>タイオウ</t>
    </rPh>
    <rPh sb="2" eb="3">
      <t>シャ</t>
    </rPh>
    <phoneticPr fontId="13"/>
  </si>
  <si>
    <t>主な内容</t>
    <rPh sb="0" eb="1">
      <t>オモ</t>
    </rPh>
    <rPh sb="2" eb="4">
      <t>ナイヨウ</t>
    </rPh>
    <phoneticPr fontId="13"/>
  </si>
  <si>
    <t>受付区分</t>
    <rPh sb="0" eb="2">
      <t>ウケツケ</t>
    </rPh>
    <rPh sb="2" eb="4">
      <t>クブン</t>
    </rPh>
    <phoneticPr fontId="13"/>
  </si>
  <si>
    <t>受付日</t>
    <rPh sb="0" eb="3">
      <t>ウケツケビ</t>
    </rPh>
    <phoneticPr fontId="13"/>
  </si>
  <si>
    <t>お客様お問合せ状況</t>
    <rPh sb="1" eb="3">
      <t>キャクサマ</t>
    </rPh>
    <rPh sb="4" eb="6">
      <t>トイアワ</t>
    </rPh>
    <rPh sb="7" eb="9">
      <t>ジョウキョウ</t>
    </rPh>
    <phoneticPr fontId="11"/>
  </si>
  <si>
    <t>最低点</t>
    <rPh sb="0" eb="2">
      <t>サイテイ</t>
    </rPh>
    <rPh sb="2" eb="3">
      <t>テン</t>
    </rPh>
    <phoneticPr fontId="15"/>
  </si>
  <si>
    <t>新谷寛</t>
    <rPh sb="0" eb="2">
      <t>シンタニ</t>
    </rPh>
    <rPh sb="2" eb="3">
      <t>ヒロシ</t>
    </rPh>
    <phoneticPr fontId="15"/>
  </si>
  <si>
    <t>酒田千佳</t>
    <rPh sb="0" eb="2">
      <t>サカタ</t>
    </rPh>
    <rPh sb="2" eb="4">
      <t>チカ</t>
    </rPh>
    <phoneticPr fontId="15"/>
  </si>
  <si>
    <t>久野美帆</t>
    <rPh sb="0" eb="2">
      <t>ヒサノ</t>
    </rPh>
    <rPh sb="2" eb="4">
      <t>ミホ</t>
    </rPh>
    <phoneticPr fontId="15"/>
  </si>
  <si>
    <t>山添珠恵</t>
    <rPh sb="0" eb="2">
      <t>ヤマゾエ</t>
    </rPh>
    <rPh sb="2" eb="4">
      <t>タマエ</t>
    </rPh>
    <phoneticPr fontId="15"/>
  </si>
  <si>
    <t>村上寿一</t>
    <rPh sb="0" eb="2">
      <t>ムラカミ</t>
    </rPh>
    <rPh sb="2" eb="4">
      <t>トシカズ</t>
    </rPh>
    <phoneticPr fontId="15"/>
  </si>
  <si>
    <t>堀田勇</t>
    <rPh sb="0" eb="1">
      <t>ホリ</t>
    </rPh>
    <rPh sb="1" eb="2">
      <t>タ</t>
    </rPh>
    <rPh sb="2" eb="3">
      <t>イサム</t>
    </rPh>
    <phoneticPr fontId="15"/>
  </si>
  <si>
    <t>古谷文明</t>
    <rPh sb="0" eb="2">
      <t>フルタニ</t>
    </rPh>
    <rPh sb="2" eb="4">
      <t>フミアキ</t>
    </rPh>
    <phoneticPr fontId="15"/>
  </si>
  <si>
    <t>細倉幸</t>
    <rPh sb="0" eb="1">
      <t>ホソ</t>
    </rPh>
    <rPh sb="2" eb="3">
      <t>ユキ</t>
    </rPh>
    <phoneticPr fontId="15"/>
  </si>
  <si>
    <t>中川静美</t>
    <rPh sb="0" eb="2">
      <t>ナカガワ</t>
    </rPh>
    <rPh sb="2" eb="3">
      <t>シズ</t>
    </rPh>
    <rPh sb="3" eb="4">
      <t>ビ</t>
    </rPh>
    <phoneticPr fontId="15"/>
  </si>
  <si>
    <t>下村繁明</t>
    <rPh sb="0" eb="2">
      <t>シモムラ</t>
    </rPh>
    <rPh sb="2" eb="4">
      <t>シゲアキ</t>
    </rPh>
    <phoneticPr fontId="15"/>
  </si>
  <si>
    <t>合計点</t>
    <rPh sb="0" eb="2">
      <t>ゴウケイ</t>
    </rPh>
    <rPh sb="2" eb="3">
      <t>テン</t>
    </rPh>
    <phoneticPr fontId="15"/>
  </si>
  <si>
    <t>国語</t>
    <rPh sb="0" eb="2">
      <t>コクゴ</t>
    </rPh>
    <phoneticPr fontId="15"/>
  </si>
  <si>
    <t>英語</t>
    <rPh sb="0" eb="2">
      <t>エイゴ</t>
    </rPh>
    <phoneticPr fontId="15"/>
  </si>
  <si>
    <t>数学</t>
    <rPh sb="0" eb="2">
      <t>スウガク</t>
    </rPh>
    <phoneticPr fontId="15"/>
  </si>
  <si>
    <t>氏名</t>
    <rPh sb="0" eb="2">
      <t>シメイ</t>
    </rPh>
    <phoneticPr fontId="15"/>
  </si>
  <si>
    <t>3教科成績表</t>
    <rPh sb="1" eb="3">
      <t>キョウカ</t>
    </rPh>
    <rPh sb="3" eb="5">
      <t>セイセキ</t>
    </rPh>
    <rPh sb="5" eb="6">
      <t>ヒョウ</t>
    </rPh>
    <phoneticPr fontId="15"/>
  </si>
  <si>
    <t>標本から求める偏差</t>
    <rPh sb="0" eb="2">
      <t>ヒョウホン</t>
    </rPh>
    <rPh sb="4" eb="5">
      <t>モト</t>
    </rPh>
    <rPh sb="7" eb="9">
      <t>ヘンサ</t>
    </rPh>
    <phoneticPr fontId="15"/>
  </si>
  <si>
    <t>STDEVS</t>
    <phoneticPr fontId="15"/>
  </si>
  <si>
    <t>母集団から求める偏差</t>
    <rPh sb="0" eb="3">
      <t>ボシュウダン</t>
    </rPh>
    <rPh sb="5" eb="6">
      <t>モト</t>
    </rPh>
    <rPh sb="8" eb="10">
      <t>ヘンサ</t>
    </rPh>
    <phoneticPr fontId="15"/>
  </si>
  <si>
    <t>STDEVP</t>
    <phoneticPr fontId="15"/>
  </si>
  <si>
    <t>標準偏差</t>
    <rPh sb="0" eb="2">
      <t>ヒョウジュン</t>
    </rPh>
    <rPh sb="2" eb="4">
      <t>ヘンサ</t>
    </rPh>
    <phoneticPr fontId="13"/>
  </si>
  <si>
    <t>最低点</t>
    <rPh sb="0" eb="2">
      <t>サイテイ</t>
    </rPh>
    <rPh sb="2" eb="3">
      <t>テン</t>
    </rPh>
    <phoneticPr fontId="13"/>
  </si>
  <si>
    <t>最高点</t>
    <rPh sb="0" eb="3">
      <t>サイコウテン</t>
    </rPh>
    <phoneticPr fontId="13"/>
  </si>
  <si>
    <t>平均点</t>
    <rPh sb="0" eb="2">
      <t>ヘイキン</t>
    </rPh>
    <rPh sb="2" eb="3">
      <t>テン</t>
    </rPh>
    <phoneticPr fontId="13"/>
  </si>
  <si>
    <t>受験人数</t>
    <rPh sb="0" eb="2">
      <t>ジュケン</t>
    </rPh>
    <rPh sb="2" eb="4">
      <t>ニンズウ</t>
    </rPh>
    <phoneticPr fontId="13"/>
  </si>
  <si>
    <t>総合</t>
    <rPh sb="0" eb="2">
      <t>ソウゴウ</t>
    </rPh>
    <phoneticPr fontId="13"/>
  </si>
  <si>
    <t>英語</t>
    <rPh sb="0" eb="2">
      <t>エイゴ</t>
    </rPh>
    <phoneticPr fontId="13"/>
  </si>
  <si>
    <t>成績分析</t>
    <rPh sb="0" eb="2">
      <t>セイセキ</t>
    </rPh>
    <rPh sb="2" eb="4">
      <t>ブンセキ</t>
    </rPh>
    <phoneticPr fontId="15"/>
  </si>
  <si>
    <t>遠藤</t>
    <rPh sb="0" eb="2">
      <t>エンドウ</t>
    </rPh>
    <phoneticPr fontId="15"/>
  </si>
  <si>
    <t>上島</t>
    <rPh sb="0" eb="2">
      <t>ウエシマ</t>
    </rPh>
    <phoneticPr fontId="15"/>
  </si>
  <si>
    <t>飯田</t>
    <rPh sb="0" eb="2">
      <t>イイダ</t>
    </rPh>
    <phoneticPr fontId="15"/>
  </si>
  <si>
    <t>有田</t>
    <rPh sb="0" eb="2">
      <t>アリタ</t>
    </rPh>
    <phoneticPr fontId="15"/>
  </si>
  <si>
    <t>渡辺</t>
    <rPh sb="0" eb="2">
      <t>ワタナベ</t>
    </rPh>
    <phoneticPr fontId="15"/>
  </si>
  <si>
    <t>吉崎</t>
    <rPh sb="0" eb="2">
      <t>ヨシザキ</t>
    </rPh>
    <phoneticPr fontId="15"/>
  </si>
  <si>
    <t>湯川</t>
    <rPh sb="0" eb="2">
      <t>ユカワ</t>
    </rPh>
    <phoneticPr fontId="15"/>
  </si>
  <si>
    <t>矢沢</t>
    <rPh sb="0" eb="2">
      <t>ヤザワ</t>
    </rPh>
    <phoneticPr fontId="15"/>
  </si>
  <si>
    <t>森山</t>
    <rPh sb="0" eb="2">
      <t>モリヤマ</t>
    </rPh>
    <phoneticPr fontId="15"/>
  </si>
  <si>
    <t>目黒</t>
    <rPh sb="0" eb="2">
      <t>メグロ</t>
    </rPh>
    <phoneticPr fontId="15"/>
  </si>
  <si>
    <t>西村</t>
    <rPh sb="0" eb="2">
      <t>ニシムラ</t>
    </rPh>
    <phoneticPr fontId="15"/>
  </si>
  <si>
    <t>立山</t>
    <rPh sb="0" eb="2">
      <t>タテヤマ</t>
    </rPh>
    <phoneticPr fontId="15"/>
  </si>
  <si>
    <t>左右田</t>
    <rPh sb="0" eb="3">
      <t>ソウダ</t>
    </rPh>
    <phoneticPr fontId="15"/>
  </si>
  <si>
    <t>瀬野</t>
    <rPh sb="0" eb="2">
      <t>セノ</t>
    </rPh>
    <phoneticPr fontId="15"/>
  </si>
  <si>
    <t>杉田</t>
    <rPh sb="0" eb="2">
      <t>スギタ</t>
    </rPh>
    <phoneticPr fontId="15"/>
  </si>
  <si>
    <t>清水</t>
    <rPh sb="0" eb="2">
      <t>シミズ</t>
    </rPh>
    <phoneticPr fontId="15"/>
  </si>
  <si>
    <t>酒井</t>
    <rPh sb="0" eb="2">
      <t>サカイ</t>
    </rPh>
    <phoneticPr fontId="15"/>
  </si>
  <si>
    <t>近藤</t>
    <rPh sb="0" eb="2">
      <t>コンドウ</t>
    </rPh>
    <phoneticPr fontId="15"/>
  </si>
  <si>
    <t>栗山</t>
    <rPh sb="0" eb="2">
      <t>クリヤマ</t>
    </rPh>
    <phoneticPr fontId="15"/>
  </si>
  <si>
    <t>木村</t>
    <rPh sb="0" eb="2">
      <t>キムラ</t>
    </rPh>
    <phoneticPr fontId="15"/>
  </si>
  <si>
    <t>上川</t>
    <rPh sb="0" eb="2">
      <t>カミカワ</t>
    </rPh>
    <phoneticPr fontId="15"/>
  </si>
  <si>
    <t>岡本</t>
    <rPh sb="0" eb="2">
      <t>オカモト</t>
    </rPh>
    <phoneticPr fontId="15"/>
  </si>
  <si>
    <t>江崎</t>
    <rPh sb="0" eb="2">
      <t>エザキ</t>
    </rPh>
    <phoneticPr fontId="15"/>
  </si>
  <si>
    <t>上野</t>
    <rPh sb="0" eb="2">
      <t>ウエノ</t>
    </rPh>
    <phoneticPr fontId="15"/>
  </si>
  <si>
    <t>伊藤</t>
    <rPh sb="0" eb="2">
      <t>イトウ</t>
    </rPh>
    <phoneticPr fontId="15"/>
  </si>
  <si>
    <t>順位</t>
    <rPh sb="0" eb="2">
      <t>ジュンイ</t>
    </rPh>
    <phoneticPr fontId="13"/>
  </si>
  <si>
    <t>合計</t>
    <rPh sb="0" eb="2">
      <t>ゴウケイ</t>
    </rPh>
    <phoneticPr fontId="13"/>
  </si>
  <si>
    <t>氏名</t>
    <rPh sb="0" eb="2">
      <t>シメイ</t>
    </rPh>
    <phoneticPr fontId="13"/>
  </si>
  <si>
    <t>番号</t>
    <rPh sb="0" eb="2">
      <t>バンゴウ</t>
    </rPh>
    <phoneticPr fontId="13"/>
  </si>
  <si>
    <t>食費</t>
    <rPh sb="0" eb="2">
      <t>ショクヒ</t>
    </rPh>
    <phoneticPr fontId="15"/>
  </si>
  <si>
    <t>交通費</t>
    <rPh sb="0" eb="3">
      <t>コウツウヒ</t>
    </rPh>
    <phoneticPr fontId="15"/>
  </si>
  <si>
    <t>田中</t>
    <rPh sb="0" eb="2">
      <t>タナカ</t>
    </rPh>
    <phoneticPr fontId="15"/>
  </si>
  <si>
    <t>項目はコレ！</t>
    <rPh sb="0" eb="2">
      <t>コウモク</t>
    </rPh>
    <phoneticPr fontId="15"/>
  </si>
  <si>
    <t>斉藤</t>
    <rPh sb="0" eb="2">
      <t>サイトウ</t>
    </rPh>
    <phoneticPr fontId="15"/>
  </si>
  <si>
    <t>だけど、氏名はコレ</t>
    <rPh sb="4" eb="6">
      <t>シメイ</t>
    </rPh>
    <phoneticPr fontId="15"/>
  </si>
  <si>
    <t>雑費</t>
    <rPh sb="0" eb="2">
      <t>ザッピ</t>
    </rPh>
    <phoneticPr fontId="15"/>
  </si>
  <si>
    <t>この範囲から合計を求めて！</t>
    <rPh sb="2" eb="4">
      <t>ハンイ</t>
    </rPh>
    <rPh sb="6" eb="8">
      <t>ゴウケイ</t>
    </rPh>
    <rPh sb="9" eb="10">
      <t>モト</t>
    </rPh>
    <phoneticPr fontId="15"/>
  </si>
  <si>
    <t>田中さんの交通費</t>
    <rPh sb="0" eb="2">
      <t>タナカ</t>
    </rPh>
    <rPh sb="5" eb="7">
      <t>コウツウ</t>
    </rPh>
    <rPh sb="7" eb="8">
      <t>ヒ</t>
    </rPh>
    <phoneticPr fontId="13"/>
  </si>
  <si>
    <t>金額</t>
    <rPh sb="0" eb="2">
      <t>キンガク</t>
    </rPh>
    <phoneticPr fontId="13"/>
  </si>
  <si>
    <t>項目</t>
    <rPh sb="0" eb="2">
      <t>コウモク</t>
    </rPh>
    <phoneticPr fontId="13"/>
  </si>
  <si>
    <t>日付</t>
    <rPh sb="0" eb="2">
      <t>ヒヅケ</t>
    </rPh>
    <phoneticPr fontId="13"/>
  </si>
  <si>
    <t>必要経費一覧</t>
    <rPh sb="0" eb="2">
      <t>ヒツヨウ</t>
    </rPh>
    <rPh sb="2" eb="4">
      <t>ケイヒ</t>
    </rPh>
    <rPh sb="4" eb="6">
      <t>イチラン</t>
    </rPh>
    <phoneticPr fontId="15"/>
  </si>
  <si>
    <t>田中　浩介</t>
    <rPh sb="0" eb="2">
      <t>タナカ</t>
    </rPh>
    <rPh sb="3" eb="5">
      <t>コウスケ</t>
    </rPh>
    <phoneticPr fontId="15"/>
  </si>
  <si>
    <t>板橋　誠</t>
    <rPh sb="0" eb="2">
      <t>イタバシ</t>
    </rPh>
    <rPh sb="3" eb="4">
      <t>マコト</t>
    </rPh>
    <phoneticPr fontId="15"/>
  </si>
  <si>
    <t>秋田　健二</t>
    <rPh sb="0" eb="2">
      <t>アキタ</t>
    </rPh>
    <rPh sb="3" eb="5">
      <t>ケンジ</t>
    </rPh>
    <phoneticPr fontId="15"/>
  </si>
  <si>
    <t>森山　みどり</t>
    <rPh sb="0" eb="2">
      <t>モリヤマ</t>
    </rPh>
    <phoneticPr fontId="15"/>
  </si>
  <si>
    <t>清水　一郎</t>
    <rPh sb="0" eb="2">
      <t>シミズ</t>
    </rPh>
    <rPh sb="3" eb="5">
      <t>イチロウ</t>
    </rPh>
    <phoneticPr fontId="15"/>
  </si>
  <si>
    <t>金子　義美</t>
    <rPh sb="0" eb="2">
      <t>カネコ</t>
    </rPh>
    <rPh sb="3" eb="5">
      <t>ヨシミ</t>
    </rPh>
    <phoneticPr fontId="15"/>
  </si>
  <si>
    <t>鳥越　茂</t>
    <rPh sb="0" eb="2">
      <t>トリゴエ</t>
    </rPh>
    <rPh sb="3" eb="4">
      <t>シゲル</t>
    </rPh>
    <phoneticPr fontId="15"/>
  </si>
  <si>
    <t>千田　正行</t>
    <rPh sb="0" eb="2">
      <t>センダ</t>
    </rPh>
    <rPh sb="3" eb="5">
      <t>マサユキ</t>
    </rPh>
    <phoneticPr fontId="15"/>
  </si>
  <si>
    <t>坂元　孝雄</t>
    <rPh sb="0" eb="2">
      <t>サカモト</t>
    </rPh>
    <rPh sb="3" eb="5">
      <t>タカオ</t>
    </rPh>
    <phoneticPr fontId="15"/>
  </si>
  <si>
    <t>山本　未来</t>
    <rPh sb="0" eb="2">
      <t>ヤマモト</t>
    </rPh>
    <rPh sb="3" eb="5">
      <t>ミク</t>
    </rPh>
    <phoneticPr fontId="15"/>
  </si>
  <si>
    <t>売上合計</t>
    <rPh sb="0" eb="2">
      <t>ウリアゲ</t>
    </rPh>
    <rPh sb="2" eb="4">
      <t>ゴウケイ</t>
    </rPh>
    <phoneticPr fontId="13"/>
  </si>
  <si>
    <t>何歳未満</t>
    <rPh sb="0" eb="2">
      <t>ナンサイ</t>
    </rPh>
    <rPh sb="2" eb="4">
      <t>ミマン</t>
    </rPh>
    <phoneticPr fontId="13"/>
  </si>
  <si>
    <t>何歳以上</t>
    <rPh sb="0" eb="2">
      <t>ナンサイ</t>
    </rPh>
    <rPh sb="2" eb="4">
      <t>イジョウ</t>
    </rPh>
    <phoneticPr fontId="13"/>
  </si>
  <si>
    <t>売上金額</t>
    <rPh sb="0" eb="2">
      <t>ウリアゲ</t>
    </rPh>
    <rPh sb="2" eb="4">
      <t>キンガク</t>
    </rPh>
    <phoneticPr fontId="13"/>
  </si>
  <si>
    <t>営業</t>
    <rPh sb="0" eb="2">
      <t>エイギョウ</t>
    </rPh>
    <phoneticPr fontId="13"/>
  </si>
  <si>
    <t>NO</t>
    <phoneticPr fontId="13"/>
  </si>
  <si>
    <t>年代別営業成績</t>
    <rPh sb="0" eb="2">
      <t>ネンダイ</t>
    </rPh>
    <rPh sb="2" eb="3">
      <t>ベツ</t>
    </rPh>
    <rPh sb="3" eb="5">
      <t>エイギョウ</t>
    </rPh>
    <rPh sb="5" eb="7">
      <t>セイセキ</t>
    </rPh>
    <phoneticPr fontId="15"/>
  </si>
  <si>
    <t>2月第1週　営業成績</t>
    <rPh sb="1" eb="2">
      <t>ガツ</t>
    </rPh>
    <rPh sb="2" eb="3">
      <t>ダイ</t>
    </rPh>
    <rPh sb="4" eb="5">
      <t>シュウ</t>
    </rPh>
    <rPh sb="6" eb="8">
      <t>エイギョウ</t>
    </rPh>
    <rPh sb="8" eb="10">
      <t>セイセキ</t>
    </rPh>
    <phoneticPr fontId="15"/>
  </si>
  <si>
    <t>サプライズバーガー渋谷店</t>
    <rPh sb="9" eb="11">
      <t>シブヤ</t>
    </rPh>
    <rPh sb="11" eb="12">
      <t>テン</t>
    </rPh>
    <phoneticPr fontId="15"/>
  </si>
  <si>
    <t>ゴールドシェフ渋谷店</t>
    <rPh sb="7" eb="10">
      <t>シブヤテン</t>
    </rPh>
    <phoneticPr fontId="15"/>
  </si>
  <si>
    <t>ゴールドシェフ赤坂店</t>
    <rPh sb="7" eb="9">
      <t>アカサカ</t>
    </rPh>
    <rPh sb="9" eb="10">
      <t>テン</t>
    </rPh>
    <phoneticPr fontId="15"/>
  </si>
  <si>
    <t>サプライズバーガー</t>
    <phoneticPr fontId="15"/>
  </si>
  <si>
    <t>サプライズバーガー新宿店</t>
    <rPh sb="9" eb="12">
      <t>シンジュクテン</t>
    </rPh>
    <phoneticPr fontId="15"/>
  </si>
  <si>
    <t>ゴールドシェフ</t>
    <phoneticPr fontId="15"/>
  </si>
  <si>
    <t>ゴールドシェフ池袋店</t>
    <rPh sb="7" eb="10">
      <t>イケブクロテン</t>
    </rPh>
    <phoneticPr fontId="15"/>
  </si>
  <si>
    <t>サプライズバーガー横浜店</t>
    <rPh sb="9" eb="12">
      <t>ヨコハマテン</t>
    </rPh>
    <phoneticPr fontId="15"/>
  </si>
  <si>
    <t>ゴールドシェフ新宿店</t>
    <rPh sb="7" eb="10">
      <t>シンジュクテン</t>
    </rPh>
    <phoneticPr fontId="15"/>
  </si>
  <si>
    <t>取引先
グループ</t>
    <rPh sb="0" eb="2">
      <t>トリヒキ</t>
    </rPh>
    <rPh sb="2" eb="3">
      <t>サキ</t>
    </rPh>
    <phoneticPr fontId="13"/>
  </si>
  <si>
    <t>月</t>
    <rPh sb="0" eb="1">
      <t>ツキ</t>
    </rPh>
    <phoneticPr fontId="13"/>
  </si>
  <si>
    <t>月</t>
    <rPh sb="0" eb="1">
      <t>ツキ</t>
    </rPh>
    <phoneticPr fontId="15"/>
  </si>
  <si>
    <t>数量</t>
    <rPh sb="0" eb="2">
      <t>スウリョウ</t>
    </rPh>
    <phoneticPr fontId="13"/>
  </si>
  <si>
    <t>納品先</t>
    <rPh sb="0" eb="2">
      <t>ノウヒン</t>
    </rPh>
    <rPh sb="2" eb="3">
      <t>サキ</t>
    </rPh>
    <phoneticPr fontId="13"/>
  </si>
  <si>
    <t>納品一覧</t>
    <rPh sb="0" eb="2">
      <t>ノウヒン</t>
    </rPh>
    <rPh sb="2" eb="4">
      <t>イチラン</t>
    </rPh>
    <phoneticPr fontId="15"/>
  </si>
  <si>
    <t>夜</t>
    <rPh sb="0" eb="1">
      <t>ヨル</t>
    </rPh>
    <phoneticPr fontId="10"/>
  </si>
  <si>
    <t>あんかけ弁当</t>
    <phoneticPr fontId="10"/>
  </si>
  <si>
    <t>中華弁当</t>
    <phoneticPr fontId="10"/>
  </si>
  <si>
    <t>昼</t>
    <rPh sb="0" eb="1">
      <t>ヒル</t>
    </rPh>
    <phoneticPr fontId="10"/>
  </si>
  <si>
    <t>Pivotによる集計と関数による集計の違いを理解</t>
    <rPh sb="8" eb="10">
      <t>シュウケイ</t>
    </rPh>
    <rPh sb="11" eb="13">
      <t>カンスウ</t>
    </rPh>
    <rPh sb="16" eb="18">
      <t>シュウケイ</t>
    </rPh>
    <rPh sb="19" eb="20">
      <t>チガ</t>
    </rPh>
    <rPh sb="22" eb="24">
      <t>リカイ</t>
    </rPh>
    <phoneticPr fontId="10"/>
  </si>
  <si>
    <t>2025年4月～6月 施設利用状況</t>
    <rPh sb="4" eb="5">
      <t>ネン</t>
    </rPh>
    <rPh sb="6" eb="7">
      <t>ガツ</t>
    </rPh>
    <rPh sb="9" eb="10">
      <t>ガツ</t>
    </rPh>
    <rPh sb="11" eb="15">
      <t>シセツリヨウ</t>
    </rPh>
    <rPh sb="15" eb="17">
      <t>ジョウキョウ</t>
    </rPh>
    <phoneticPr fontId="10"/>
  </si>
  <si>
    <t>40歳以上の平均利用数</t>
    <rPh sb="2" eb="5">
      <t>サイイジョウ</t>
    </rPh>
    <rPh sb="6" eb="8">
      <t>ヘイキン</t>
    </rPh>
    <rPh sb="8" eb="10">
      <t>リヨウ</t>
    </rPh>
    <rPh sb="10" eb="11">
      <t>スウ</t>
    </rPh>
    <phoneticPr fontId="15"/>
  </si>
  <si>
    <t>20歳以上の平均利用数</t>
    <rPh sb="2" eb="5">
      <t>サイイジョウ</t>
    </rPh>
    <rPh sb="6" eb="8">
      <t>ヘイキン</t>
    </rPh>
    <rPh sb="8" eb="10">
      <t>リヨウ</t>
    </rPh>
    <rPh sb="10" eb="11">
      <t>スウ</t>
    </rPh>
    <phoneticPr fontId="15"/>
  </si>
  <si>
    <t>50歳以上の平均利用数</t>
    <rPh sb="2" eb="5">
      <t>サイイジョウ</t>
    </rPh>
    <rPh sb="6" eb="8">
      <t>ヘイキン</t>
    </rPh>
    <rPh sb="8" eb="10">
      <t>リヨウ</t>
    </rPh>
    <rPh sb="10" eb="11">
      <t>スウ</t>
    </rPh>
    <phoneticPr fontId="15"/>
  </si>
  <si>
    <t>AVERAGEIFSはExcel2007から使用可能</t>
    <rPh sb="22" eb="26">
      <t>シヨウカノウ</t>
    </rPh>
    <phoneticPr fontId="10"/>
  </si>
  <si>
    <t>平均を求めるが、条件に合致したものを対象とする</t>
    <rPh sb="0" eb="2">
      <t>ヘイキン</t>
    </rPh>
    <rPh sb="3" eb="4">
      <t>モト</t>
    </rPh>
    <rPh sb="8" eb="10">
      <t>ジョウケン</t>
    </rPh>
    <rPh sb="11" eb="13">
      <t>ガッチ</t>
    </rPh>
    <rPh sb="18" eb="20">
      <t>タイショウ</t>
    </rPh>
    <phoneticPr fontId="10"/>
  </si>
  <si>
    <t>条件は1つ以上指定(AVERAGEIFは条件 １つのみ）</t>
    <rPh sb="0" eb="2">
      <t>ジョウケン</t>
    </rPh>
    <rPh sb="5" eb="7">
      <t>イジョウ</t>
    </rPh>
    <rPh sb="7" eb="9">
      <t>シテイ</t>
    </rPh>
    <rPh sb="20" eb="22">
      <t>ジョウケン</t>
    </rPh>
    <phoneticPr fontId="10"/>
  </si>
  <si>
    <r>
      <t>覚えるなら AVERAGEIF</t>
    </r>
    <r>
      <rPr>
        <b/>
        <sz val="11"/>
        <color rgb="FFFF0000"/>
        <rFont val="Yu Gothic"/>
        <family val="3"/>
        <charset val="128"/>
        <scheme val="minor"/>
      </rPr>
      <t>S</t>
    </r>
    <r>
      <rPr>
        <b/>
        <sz val="11"/>
        <color theme="1"/>
        <rFont val="Yu Gothic"/>
        <family val="3"/>
        <charset val="128"/>
        <scheme val="minor"/>
      </rPr>
      <t>！</t>
    </r>
    <rPh sb="0" eb="1">
      <t>オボ</t>
    </rPh>
    <phoneticPr fontId="10"/>
  </si>
  <si>
    <t>※ 数値は四捨五入し整数表示</t>
    <rPh sb="2" eb="4">
      <t>スウチ</t>
    </rPh>
    <rPh sb="5" eb="9">
      <t>シシャゴニュウ</t>
    </rPh>
    <rPh sb="10" eb="14">
      <t>セイスウヒョウジ</t>
    </rPh>
    <phoneticPr fontId="10"/>
  </si>
  <si>
    <t>「テーブル」利用のメリット</t>
    <rPh sb="6" eb="8">
      <t>リヨウ</t>
    </rPh>
    <phoneticPr fontId="10"/>
  </si>
  <si>
    <t>複合参照を利用した数式</t>
    <rPh sb="0" eb="4">
      <t>フクゴウサンショウ</t>
    </rPh>
    <rPh sb="5" eb="7">
      <t>リヨウ</t>
    </rPh>
    <rPh sb="9" eb="11">
      <t>スウシキ</t>
    </rPh>
    <phoneticPr fontId="15"/>
  </si>
  <si>
    <t>行ラベル</t>
  </si>
  <si>
    <t>総計</t>
  </si>
  <si>
    <t>列ラベル</t>
  </si>
  <si>
    <t>昼</t>
  </si>
  <si>
    <t>夜</t>
  </si>
  <si>
    <t>平均 / 数量</t>
  </si>
  <si>
    <t>夜</t>
    <rPh sb="0" eb="1">
      <t>ヨル</t>
    </rPh>
    <phoneticPr fontId="10"/>
  </si>
  <si>
    <t>2025年度取引先売上実績</t>
    <rPh sb="4" eb="6">
      <t>ネンド</t>
    </rPh>
    <rPh sb="6" eb="8">
      <t>トリヒキ</t>
    </rPh>
    <rPh sb="8" eb="9">
      <t>サキ</t>
    </rPh>
    <rPh sb="9" eb="11">
      <t>ウリアゲ</t>
    </rPh>
    <rPh sb="11" eb="13">
      <t>ジッセキ</t>
    </rPh>
    <phoneticPr fontId="15"/>
  </si>
  <si>
    <t>30歳代の利用人数</t>
    <rPh sb="2" eb="3">
      <t>サイ</t>
    </rPh>
    <rPh sb="3" eb="4">
      <t>ダイ</t>
    </rPh>
    <rPh sb="5" eb="7">
      <t>リヨウ</t>
    </rPh>
    <rPh sb="7" eb="9">
      <t>ニンズウ</t>
    </rPh>
    <phoneticPr fontId="15"/>
  </si>
  <si>
    <t>40歳以上の利用人数</t>
    <rPh sb="2" eb="5">
      <t>サイイジョウ</t>
    </rPh>
    <rPh sb="6" eb="8">
      <t>リヨウ</t>
    </rPh>
    <rPh sb="8" eb="10">
      <t>ニンズウ</t>
    </rPh>
    <phoneticPr fontId="15"/>
  </si>
  <si>
    <t>男平均</t>
    <rPh sb="0" eb="1">
      <t>オトコ</t>
    </rPh>
    <rPh sb="1" eb="3">
      <t>ヘイキン</t>
    </rPh>
    <phoneticPr fontId="13"/>
  </si>
  <si>
    <t>女平均</t>
    <rPh sb="0" eb="1">
      <t>オンナ</t>
    </rPh>
    <rPh sb="1" eb="3">
      <t>ヘイキン</t>
    </rPh>
    <phoneticPr fontId="13"/>
  </si>
  <si>
    <t>性別</t>
    <rPh sb="0" eb="2">
      <t>セイベツ</t>
    </rPh>
    <phoneticPr fontId="10"/>
  </si>
  <si>
    <t>男</t>
    <rPh sb="0" eb="1">
      <t>オトコ</t>
    </rPh>
    <phoneticPr fontId="10"/>
  </si>
  <si>
    <t>女</t>
    <rPh sb="0" eb="1">
      <t>オンナ</t>
    </rPh>
    <phoneticPr fontId="10"/>
  </si>
  <si>
    <t>年齢</t>
    <rPh sb="0" eb="2">
      <t>ネンレイ</t>
    </rPh>
    <phoneticPr fontId="10"/>
  </si>
  <si>
    <t>数理</t>
    <rPh sb="0" eb="2">
      <t>スウリ</t>
    </rPh>
    <phoneticPr fontId="13"/>
  </si>
  <si>
    <t>政倫</t>
    <rPh sb="0" eb="2">
      <t>セイリン</t>
    </rPh>
    <phoneticPr fontId="13"/>
  </si>
  <si>
    <t>成績表</t>
    <rPh sb="0" eb="2">
      <t>セイセキ</t>
    </rPh>
    <rPh sb="2" eb="3">
      <t>ヒョウ</t>
    </rPh>
    <phoneticPr fontId="15"/>
  </si>
  <si>
    <t>最高点数：男</t>
    <rPh sb="0" eb="4">
      <t>サイコウテンスウ</t>
    </rPh>
    <rPh sb="5" eb="6">
      <t>オトコ</t>
    </rPh>
    <phoneticPr fontId="10"/>
  </si>
  <si>
    <t>最高点数：女</t>
    <rPh sb="0" eb="4">
      <t>サイコウテンスウ</t>
    </rPh>
    <rPh sb="5" eb="6">
      <t>オンナ</t>
    </rPh>
    <phoneticPr fontId="10"/>
  </si>
  <si>
    <t>20歳以上</t>
    <rPh sb="2" eb="5">
      <t>サイイジョウ</t>
    </rPh>
    <phoneticPr fontId="13"/>
  </si>
  <si>
    <t>30歳以上</t>
    <rPh sb="2" eb="5">
      <t>サイイジョウ</t>
    </rPh>
    <phoneticPr fontId="13"/>
  </si>
  <si>
    <t>40歳以上</t>
    <rPh sb="2" eb="5">
      <t>サイイジョウ</t>
    </rPh>
    <phoneticPr fontId="13"/>
  </si>
  <si>
    <t>50歳以上</t>
    <rPh sb="2" eb="5">
      <t>サイイジョウ</t>
    </rPh>
    <phoneticPr fontId="13"/>
  </si>
  <si>
    <r>
      <t>スタンダード・ディビ</t>
    </r>
    <r>
      <rPr>
        <b/>
        <sz val="11"/>
        <color theme="1"/>
        <rFont val="Yu Gothic"/>
        <family val="3"/>
        <charset val="128"/>
        <scheme val="minor"/>
      </rPr>
      <t>エ</t>
    </r>
    <r>
      <rPr>
        <sz val="11"/>
        <color theme="1"/>
        <rFont val="Yu Gothic"/>
        <family val="2"/>
        <charset val="128"/>
        <scheme val="minor"/>
      </rPr>
      <t>ーション・ピー</t>
    </r>
    <phoneticPr fontId="10"/>
  </si>
  <si>
    <r>
      <t>スタンダード・ディビ</t>
    </r>
    <r>
      <rPr>
        <b/>
        <sz val="11"/>
        <color theme="1"/>
        <rFont val="Yu Gothic"/>
        <family val="3"/>
        <charset val="128"/>
        <scheme val="minor"/>
      </rPr>
      <t>エ</t>
    </r>
    <r>
      <rPr>
        <sz val="11"/>
        <color theme="1"/>
        <rFont val="Yu Gothic"/>
        <family val="2"/>
        <charset val="128"/>
        <scheme val="minor"/>
      </rPr>
      <t>ーション</t>
    </r>
    <phoneticPr fontId="10"/>
  </si>
  <si>
    <t>各データが平均値からどれくらい離れているかの平均的な距離を表します。標準偏差が小さい場合は、データが平均値の周りに集まっていることを示し、標準偏差が大きい場合は、データが平均値から離れて散らばっていることを示します</t>
    <phoneticPr fontId="10"/>
  </si>
  <si>
    <t>最高点</t>
    <rPh sb="0" eb="3">
      <t>サイコウテンテン</t>
    </rPh>
    <phoneticPr fontId="15"/>
  </si>
  <si>
    <t xml:space="preserve"> SUMIFS($D$3:$D$12,$C$3:$C$12,"&gt;="&amp;F3,$C$3:$C$12,"&lt;"&amp;G3)</t>
    <phoneticPr fontId="10"/>
  </si>
  <si>
    <t>●〇* は「●〇で始まる」の意味</t>
    <rPh sb="9" eb="10">
      <t>ハジ</t>
    </rPh>
    <rPh sb="14" eb="16">
      <t>イミ</t>
    </rPh>
    <phoneticPr fontId="10"/>
  </si>
  <si>
    <t>●●IFS関数のファイルです</t>
    <rPh sb="5" eb="7">
      <t>カンスウ</t>
    </rPh>
    <phoneticPr fontId="10"/>
  </si>
  <si>
    <t>●●IFS関数の特徴は、条件を複数個指定することができる点です</t>
    <rPh sb="5" eb="7">
      <t>カンスウ</t>
    </rPh>
    <rPh sb="8" eb="10">
      <t>トクチョウ</t>
    </rPh>
    <rPh sb="12" eb="14">
      <t>ジョウケン</t>
    </rPh>
    <rPh sb="15" eb="18">
      <t>フクスウコ</t>
    </rPh>
    <rPh sb="18" eb="20">
      <t>シテイ</t>
    </rPh>
    <rPh sb="28" eb="29">
      <t>テン</t>
    </rPh>
    <phoneticPr fontId="10"/>
  </si>
  <si>
    <t>●●IFは １つの条件のみです</t>
    <rPh sb="9" eb="11">
      <t>ジョウケン</t>
    </rPh>
    <phoneticPr fontId="10"/>
  </si>
  <si>
    <t>●●IFSを活用することで「フィルター」「スライサー」「ピボットテーブル」などの機能を</t>
    <rPh sb="6" eb="8">
      <t>カツヨウ</t>
    </rPh>
    <rPh sb="40" eb="42">
      <t>キノウ</t>
    </rPh>
    <phoneticPr fontId="10"/>
  </si>
  <si>
    <t>使わずとも結果を求めることもできます！</t>
    <rPh sb="0" eb="1">
      <t>ツカ</t>
    </rPh>
    <rPh sb="5" eb="7">
      <t>ケッカ</t>
    </rPh>
    <rPh sb="8" eb="9">
      <t>モト</t>
    </rPh>
    <phoneticPr fontId="10"/>
  </si>
  <si>
    <t>関数の中では かなり難しいレベルになりますが、</t>
    <rPh sb="0" eb="2">
      <t>カンスウ</t>
    </rPh>
    <rPh sb="3" eb="4">
      <t>ナカ</t>
    </rPh>
    <rPh sb="10" eb="11">
      <t>ムズカ</t>
    </rPh>
    <phoneticPr fontId="10"/>
  </si>
  <si>
    <t>やはり使い慣れて行くことで、選択すべき範囲や条件指示の方法が理解できるようになります。</t>
    <rPh sb="3" eb="4">
      <t>ツカ</t>
    </rPh>
    <rPh sb="5" eb="6">
      <t>ナ</t>
    </rPh>
    <rPh sb="8" eb="9">
      <t>イ</t>
    </rPh>
    <rPh sb="14" eb="16">
      <t>センタク</t>
    </rPh>
    <rPh sb="19" eb="21">
      <t>ハンイ</t>
    </rPh>
    <rPh sb="22" eb="26">
      <t>ジョウケンシジ</t>
    </rPh>
    <rPh sb="27" eb="29">
      <t>ホウホウ</t>
    </rPh>
    <rPh sb="30" eb="32">
      <t>リカイ</t>
    </rPh>
    <phoneticPr fontId="10"/>
  </si>
  <si>
    <t>サンプルとなりますが、動画を参考にご自分で関数式を入力してみてください。</t>
    <rPh sb="11" eb="13">
      <t>ドウガ</t>
    </rPh>
    <rPh sb="14" eb="16">
      <t>サンコウ</t>
    </rPh>
    <rPh sb="18" eb="20">
      <t>ジブン</t>
    </rPh>
    <rPh sb="21" eb="24">
      <t>カンスウシキ</t>
    </rPh>
    <rPh sb="25" eb="27">
      <t>ニュウリョク</t>
    </rPh>
    <phoneticPr fontId="10"/>
  </si>
  <si>
    <t>ダウンロードいただきありがとうございました</t>
    <phoneticPr fontId="10"/>
  </si>
  <si>
    <t>WEB制作P2P</t>
    <rPh sb="3" eb="5">
      <t>セイサク</t>
    </rPh>
    <phoneticPr fontId="10"/>
  </si>
  <si>
    <t xml:space="preserve"> =SUMIFS($C$3:$C$9,$D$3:$D$9,F3,$B$3:$B$9,G3&amp;"*")</t>
    <phoneticPr fontId="10"/>
  </si>
  <si>
    <t>[●〇??]は 「●〇の後に2字で終わる」の意味</t>
    <rPh sb="12" eb="13">
      <t>アト</t>
    </rPh>
    <rPh sb="15" eb="16">
      <t>ジ</t>
    </rPh>
    <rPh sb="17" eb="18">
      <t>オ</t>
    </rPh>
    <rPh sb="22" eb="24">
      <t>イミ</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</si>
</sst>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aaa\)"/>
    <numFmt numFmtId="177" formatCode="m&quot;月&quot;d&quot;日&quot;\(aaa\)"/>
    <numFmt numFmtId="178" formatCode="General&quot;月&quot;"/>
    <numFmt numFmtId="179" formatCode="0.0"/>
    <numFmt numFmtId="180" formatCode="m&quot;月&quot;d&quot;日&quot;;@"/>
  </numFmts>
  <fonts count="30">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theme="0"/>
      <name val="Yu Gothic"/>
      <family val="2"/>
      <charset val="128"/>
      <scheme val="minor"/>
    </font>
    <font>
      <sz val="11"/>
      <name val="ＭＳ Ｐゴシック"/>
      <family val="3"/>
      <charset val="128"/>
    </font>
    <font>
      <sz val="6"/>
      <name val="Yu Gothic"/>
      <family val="3"/>
      <charset val="128"/>
      <scheme val="minor"/>
    </font>
    <font>
      <sz val="6"/>
      <name val="ＭＳ Ｐゴシック"/>
      <family val="3"/>
      <charset val="128"/>
    </font>
    <font>
      <sz val="10"/>
      <name val="ＭＳ Ｐゴシック"/>
      <family val="3"/>
      <charset val="128"/>
    </font>
    <font>
      <b/>
      <sz val="18"/>
      <color theme="3"/>
      <name val="Yu Gothic Light"/>
      <family val="2"/>
      <charset val="128"/>
      <scheme val="major"/>
    </font>
    <font>
      <b/>
      <sz val="11"/>
      <name val="ＭＳ Ｐゴシック"/>
      <family val="3"/>
      <charset val="128"/>
    </font>
    <font>
      <sz val="6"/>
      <name val="Yu Gothic"/>
      <family val="2"/>
      <charset val="128"/>
      <scheme val="minor"/>
    </font>
    <font>
      <sz val="11"/>
      <color theme="1"/>
      <name val="Yu Gothic"/>
      <family val="3"/>
      <charset val="128"/>
      <scheme val="minor"/>
    </font>
    <font>
      <b/>
      <sz val="11"/>
      <color theme="1"/>
      <name val="Yu Gothic"/>
      <family val="3"/>
      <charset val="128"/>
      <scheme val="minor"/>
    </font>
    <font>
      <b/>
      <sz val="11"/>
      <color theme="0"/>
      <name val="Yu Gothic"/>
      <family val="3"/>
      <charset val="128"/>
      <scheme val="minor"/>
    </font>
    <font>
      <sz val="11"/>
      <color rgb="FFFF0000"/>
      <name val="Yu Gothic"/>
      <family val="3"/>
      <charset val="128"/>
      <scheme val="minor"/>
    </font>
    <font>
      <sz val="11"/>
      <color theme="0"/>
      <name val="Yu Gothic"/>
      <family val="3"/>
      <charset val="128"/>
      <scheme val="minor"/>
    </font>
    <font>
      <b/>
      <sz val="11"/>
      <color theme="0"/>
      <name val="ＭＳ Ｐゴシック"/>
      <family val="3"/>
      <charset val="128"/>
    </font>
    <font>
      <sz val="14"/>
      <color theme="1"/>
      <name val="Yu Gothic"/>
      <family val="3"/>
      <charset val="128"/>
      <scheme val="minor"/>
    </font>
    <font>
      <b/>
      <sz val="11"/>
      <color rgb="FFFF0000"/>
      <name val="Yu Gothic"/>
      <family val="3"/>
      <charset val="128"/>
      <scheme val="minor"/>
    </font>
    <font>
      <b/>
      <sz val="11"/>
      <name val="Yu Gothic"/>
      <family val="3"/>
      <charset val="128"/>
      <scheme val="minor"/>
    </font>
    <font>
      <b/>
      <sz val="11"/>
      <name val="Yu Gothic"/>
      <family val="2"/>
      <charset val="128"/>
      <scheme val="minor"/>
    </font>
    <font>
      <b/>
      <sz val="14"/>
      <color theme="1"/>
      <name val="Yu Gothic"/>
      <family val="3"/>
      <charset val="128"/>
      <scheme val="minor"/>
    </font>
    <font>
      <b/>
      <sz val="11"/>
      <name val="Yu Gothic"/>
      <charset val="128"/>
      <scheme val="minor"/>
    </font>
    <font>
      <b/>
      <sz val="16"/>
      <color theme="1"/>
      <name val="Yu Gothic"/>
      <family val="3"/>
      <charset val="128"/>
      <scheme val="minor"/>
    </font>
    <font>
      <sz val="11"/>
      <color theme="1"/>
      <name val="Yu Gothic"/>
      <family val="2"/>
      <charset val="128"/>
    </font>
  </fonts>
  <fills count="25">
    <fill>
      <patternFill patternType="none"/>
    </fill>
    <fill>
      <patternFill patternType="gray125"/>
    </fill>
    <fill>
      <patternFill patternType="solid">
        <fgColor theme="2" tint="-0.499984740745262"/>
        <bgColor theme="4"/>
      </patternFill>
    </fill>
    <fill>
      <patternFill patternType="solid">
        <fgColor theme="2" tint="-0.24994659260841701"/>
        <bgColor indexed="64"/>
      </patternFill>
    </fill>
    <fill>
      <patternFill patternType="solid">
        <fgColor theme="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8"/>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2"/>
        <bgColor indexed="64"/>
      </patternFill>
    </fill>
    <fill>
      <patternFill patternType="solid">
        <fgColor theme="2" tint="-0.499984740745262"/>
        <bgColor indexed="64"/>
      </patternFill>
    </fill>
    <fill>
      <patternFill patternType="solid">
        <fgColor theme="5"/>
        <bgColor theme="4"/>
      </patternFill>
    </fill>
    <fill>
      <patternFill patternType="solid">
        <fgColor theme="5" tint="0.39997558519241921"/>
        <bgColor indexed="64"/>
      </patternFill>
    </fill>
    <fill>
      <patternFill patternType="solid">
        <fgColor theme="7"/>
        <bgColor theme="4"/>
      </patternFill>
    </fill>
    <fill>
      <patternFill patternType="solid">
        <fgColor theme="4"/>
        <bgColor theme="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rgb="FFFFFF00"/>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9" tint="0.79998168889431442"/>
        <bgColor indexed="64"/>
      </patternFill>
    </fill>
  </fills>
  <borders count="41">
    <border>
      <left/>
      <right/>
      <top/>
      <bottom/>
      <diagonal/>
    </border>
    <border>
      <left style="thin">
        <color theme="2" tint="-0.499984740745262"/>
      </left>
      <right style="thin">
        <color theme="2" tint="-9.9948118533890809E-2"/>
      </right>
      <top style="thin">
        <color theme="2" tint="-0.499984740745262"/>
      </top>
      <bottom style="thin">
        <color theme="2" tint="-0.499984740745262"/>
      </bottom>
      <diagonal/>
    </border>
    <border>
      <left style="thin">
        <color theme="2" tint="-9.9948118533890809E-2"/>
      </left>
      <right style="thin">
        <color theme="2" tint="-9.9948118533890809E-2"/>
      </right>
      <top style="thin">
        <color theme="2" tint="-0.499984740745262"/>
      </top>
      <bottom style="thin">
        <color theme="2" tint="-0.499984740745262"/>
      </bottom>
      <diagonal/>
    </border>
    <border>
      <left style="thin">
        <color theme="2" tint="-9.9948118533890809E-2"/>
      </left>
      <right style="thin">
        <color theme="2" tint="-0.499984740745262"/>
      </right>
      <top style="thin">
        <color theme="2" tint="-0.499984740745262"/>
      </top>
      <bottom style="thin">
        <color theme="2" tint="-0.499984740745262"/>
      </bottom>
      <diagonal/>
    </border>
    <border>
      <left style="thin">
        <color theme="2" tint="-0.499984740745262"/>
      </left>
      <right style="thin">
        <color indexed="64"/>
      </right>
      <top style="thin">
        <color theme="2" tint="-0.499984740745262"/>
      </top>
      <bottom/>
      <diagonal/>
    </border>
    <border>
      <left style="thin">
        <color indexed="64"/>
      </left>
      <right style="thin">
        <color theme="2" tint="-0.499984740745262"/>
      </right>
      <top style="thin">
        <color theme="2" tint="-0.499984740745262"/>
      </top>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thin">
        <color indexed="64"/>
      </right>
      <top/>
      <bottom style="thin">
        <color theme="2" tint="-0.499984740745262"/>
      </bottom>
      <diagonal/>
    </border>
    <border>
      <left style="thin">
        <color indexed="64"/>
      </left>
      <right style="thin">
        <color theme="2" tint="-0.499984740745262"/>
      </right>
      <top/>
      <bottom style="thin">
        <color theme="2" tint="-0.499984740745262"/>
      </bottom>
      <diagonal/>
    </border>
    <border>
      <left style="thin">
        <color theme="2" tint="-0.499984740745262"/>
      </left>
      <right style="thin">
        <color indexed="64"/>
      </right>
      <top style="thin">
        <color theme="2" tint="-0.499984740745262"/>
      </top>
      <bottom style="thin">
        <color theme="2" tint="-0.499984740745262"/>
      </bottom>
      <diagonal/>
    </border>
    <border>
      <left style="thin">
        <color indexed="64"/>
      </left>
      <right style="thin">
        <color theme="2" tint="-0.499984740745262"/>
      </right>
      <top style="thin">
        <color theme="2" tint="-0.499984740745262"/>
      </top>
      <bottom style="thin">
        <color theme="2" tint="-0.499984740745262"/>
      </bottom>
      <diagonal/>
    </border>
    <border>
      <left style="thin">
        <color theme="5" tint="-0.24994659260841701"/>
      </left>
      <right style="thin">
        <color theme="5" tint="-0.24994659260841701"/>
      </right>
      <top style="thin">
        <color theme="5" tint="-0.24994659260841701"/>
      </top>
      <bottom style="thin">
        <color theme="5" tint="-0.24994659260841701"/>
      </bottom>
      <diagonal/>
    </border>
    <border diagonalDown="1">
      <left style="thin">
        <color theme="5" tint="-0.24994659260841701"/>
      </left>
      <right style="thin">
        <color theme="5" tint="-0.24994659260841701"/>
      </right>
      <top style="thin">
        <color theme="5" tint="-0.24994659260841701"/>
      </top>
      <bottom style="thin">
        <color theme="5" tint="-0.24994659260841701"/>
      </bottom>
      <diagonal style="thin">
        <color theme="5" tint="-0.24994659260841701"/>
      </diagonal>
    </border>
    <border>
      <left/>
      <right style="thin">
        <color theme="6" tint="0.39985351115451523"/>
      </right>
      <top style="thin">
        <color theme="6" tint="0.39991454817346722"/>
      </top>
      <bottom style="thin">
        <color theme="6" tint="0.39985351115451523"/>
      </bottom>
      <diagonal/>
    </border>
    <border>
      <left style="thin">
        <color theme="6" tint="0.39985351115451523"/>
      </left>
      <right style="thin">
        <color theme="6" tint="0.39991454817346722"/>
      </right>
      <top style="thin">
        <color theme="6" tint="0.39991454817346722"/>
      </top>
      <bottom style="thin">
        <color theme="6" tint="0.39985351115451523"/>
      </bottom>
      <diagonal/>
    </border>
    <border>
      <left/>
      <right style="thin">
        <color theme="6" tint="0.39985351115451523"/>
      </right>
      <top style="thin">
        <color theme="6" tint="0.39991454817346722"/>
      </top>
      <bottom style="thin">
        <color theme="6" tint="0.39991454817346722"/>
      </bottom>
      <diagonal/>
    </border>
    <border>
      <left style="thin">
        <color theme="6" tint="0.39991454817346722"/>
      </left>
      <right/>
      <top style="thin">
        <color theme="6" tint="0.39991454817346722"/>
      </top>
      <bottom style="thin">
        <color theme="6" tint="0.39991454817346722"/>
      </bottom>
      <diagonal/>
    </border>
    <border>
      <left style="thin">
        <color theme="6" tint="0.39985351115451523"/>
      </left>
      <right style="thin">
        <color theme="6" tint="0.39991454817346722"/>
      </right>
      <top style="thin">
        <color theme="6" tint="0.39991454817346722"/>
      </top>
      <bottom style="thin">
        <color theme="6" tint="0.39991454817346722"/>
      </bottom>
      <diagonal/>
    </border>
    <border>
      <left style="thin">
        <color theme="6" tint="0.39991454817346722"/>
      </left>
      <right style="thin">
        <color theme="6" tint="0.39985351115451523"/>
      </right>
      <top style="thin">
        <color theme="6" tint="0.39985351115451523"/>
      </top>
      <bottom style="thin">
        <color theme="6" tint="0.39991454817346722"/>
      </bottom>
      <diagonal/>
    </border>
    <border>
      <left style="thin">
        <color theme="6" tint="0.39991454817346722"/>
      </left>
      <right style="thin">
        <color theme="6" tint="0.39991454817346722"/>
      </right>
      <top style="thin">
        <color theme="6" tint="0.39985351115451523"/>
      </top>
      <bottom style="thin">
        <color theme="6" tint="0.39991454817346722"/>
      </bottom>
      <diagonal/>
    </border>
    <border>
      <left style="thin">
        <color theme="6" tint="0.39985351115451523"/>
      </left>
      <right style="thin">
        <color theme="6" tint="0.39991454817346722"/>
      </right>
      <top style="thin">
        <color theme="6" tint="0.39985351115451523"/>
      </top>
      <bottom style="thin">
        <color theme="6" tint="0.39991454817346722"/>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8" tint="-0.499984740745262"/>
      </left>
      <right style="thin">
        <color theme="8" tint="-0.499984740745262"/>
      </right>
      <top style="thin">
        <color theme="8" tint="-0.499984740745262"/>
      </top>
      <bottom style="thin">
        <color theme="8" tint="-0.499984740745262"/>
      </bottom>
      <diagonal/>
    </border>
    <border>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style="thin">
        <color rgb="FF00B0F0"/>
      </left>
      <right style="thin">
        <color rgb="FF00B0F0"/>
      </right>
      <top style="thin">
        <color rgb="FF00B0F0"/>
      </top>
      <bottom style="thin">
        <color rgb="FF00B0F0"/>
      </bottom>
      <diagonal/>
    </border>
    <border>
      <left style="thin">
        <color theme="5"/>
      </left>
      <right style="thin">
        <color theme="5"/>
      </right>
      <top style="thin">
        <color theme="5"/>
      </top>
      <bottom style="thin">
        <color theme="5"/>
      </bottom>
      <diagonal/>
    </border>
    <border>
      <left style="thin">
        <color theme="8" tint="0.39994506668294322"/>
      </left>
      <right style="thin">
        <color theme="8" tint="0.39994506668294322"/>
      </right>
      <top/>
      <bottom style="thin">
        <color theme="8" tint="0.39994506668294322"/>
      </bottom>
      <diagonal/>
    </border>
    <border>
      <left style="thin">
        <color theme="8" tint="0.39994506668294322"/>
      </left>
      <right style="thin">
        <color theme="8" tint="0.39994506668294322"/>
      </right>
      <top style="thin">
        <color theme="8" tint="0.39994506668294322"/>
      </top>
      <bottom style="double">
        <color theme="8" tint="0.39991454817346722"/>
      </bottom>
      <diagonal/>
    </border>
    <border>
      <left style="thin">
        <color theme="5"/>
      </left>
      <right/>
      <top style="thin">
        <color theme="5"/>
      </top>
      <bottom style="thin">
        <color theme="5"/>
      </bottom>
      <diagonal/>
    </border>
    <border>
      <left style="thin">
        <color theme="4"/>
      </left>
      <right style="thin">
        <color theme="4"/>
      </right>
      <top style="thin">
        <color theme="4"/>
      </top>
      <bottom style="thin">
        <color theme="4"/>
      </bottom>
      <diagonal/>
    </border>
    <border>
      <left style="thin">
        <color theme="7"/>
      </left>
      <right style="thin">
        <color theme="7"/>
      </right>
      <top style="thin">
        <color theme="7"/>
      </top>
      <bottom style="thin">
        <color theme="7"/>
      </bottom>
      <diagonal/>
    </border>
    <border>
      <left/>
      <right style="thin">
        <color theme="5" tint="-0.24994659260841701"/>
      </right>
      <top style="thin">
        <color theme="5" tint="-0.24994659260841701"/>
      </top>
      <bottom style="thin">
        <color theme="5" tint="-0.24994659260841701"/>
      </bottom>
      <diagonal/>
    </border>
    <border>
      <left style="thin">
        <color theme="5" tint="-0.24994659260841701"/>
      </left>
      <right/>
      <top style="thin">
        <color theme="5" tint="-0.24994659260841701"/>
      </top>
      <bottom style="thin">
        <color theme="5" tint="-0.24994659260841701"/>
      </bottom>
      <diagonal/>
    </border>
    <border>
      <left/>
      <right style="thin">
        <color theme="5" tint="-0.24994659260841701"/>
      </right>
      <top/>
      <bottom style="thin">
        <color theme="5" tint="-0.24994659260841701"/>
      </bottom>
      <diagonal/>
    </border>
    <border>
      <left style="thin">
        <color theme="5" tint="-0.24994659260841701"/>
      </left>
      <right style="thin">
        <color theme="5" tint="-0.24994659260841701"/>
      </right>
      <top/>
      <bottom style="thin">
        <color theme="5" tint="-0.24994659260841701"/>
      </bottom>
      <diagonal/>
    </border>
    <border>
      <left style="thin">
        <color theme="5" tint="-0.24994659260841701"/>
      </left>
      <right/>
      <top/>
      <bottom style="thin">
        <color theme="5" tint="-0.24994659260841701"/>
      </bottom>
      <diagonal/>
    </border>
    <border>
      <left/>
      <right style="thin">
        <color theme="5" tint="-0.24994659260841701"/>
      </right>
      <top style="thin">
        <color theme="5" tint="-0.24994659260841701"/>
      </top>
      <bottom/>
      <diagonal/>
    </border>
    <border>
      <left style="thin">
        <color theme="5" tint="-0.24994659260841701"/>
      </left>
      <right style="thin">
        <color theme="5" tint="-0.24994659260841701"/>
      </right>
      <top style="thin">
        <color theme="5" tint="-0.24994659260841701"/>
      </top>
      <bottom/>
      <diagonal/>
    </border>
    <border>
      <left style="thin">
        <color theme="5" tint="-0.24994659260841701"/>
      </left>
      <right/>
      <top style="thin">
        <color theme="5" tint="-0.24994659260841701"/>
      </top>
      <bottom/>
      <diagonal/>
    </border>
    <border>
      <left style="thin">
        <color theme="5" tint="0.39994506668294322"/>
      </left>
      <right style="thin">
        <color theme="5" tint="0.39994506668294322"/>
      </right>
      <top style="thin">
        <color theme="5" tint="0.39994506668294322"/>
      </top>
      <bottom style="thin">
        <color theme="5" tint="0.39994506668294322"/>
      </bottom>
      <diagonal/>
    </border>
  </borders>
  <cellStyleXfs count="6">
    <xf numFmtId="0" fontId="0" fillId="0" borderId="0"/>
    <xf numFmtId="38" fontId="7" fillId="0" borderId="0" applyFont="0" applyFill="0" applyBorder="0" applyAlignment="0" applyProtection="0">
      <alignment vertical="center"/>
    </xf>
    <xf numFmtId="0" fontId="9" fillId="0" borderId="0">
      <alignment vertical="center"/>
    </xf>
    <xf numFmtId="38" fontId="9"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cellStyleXfs>
  <cellXfs count="153">
    <xf numFmtId="0" fontId="0" fillId="0" borderId="0" xfId="0"/>
    <xf numFmtId="0" fontId="9" fillId="0" borderId="0" xfId="2">
      <alignment vertical="center"/>
    </xf>
    <xf numFmtId="0" fontId="12" fillId="0" borderId="0" xfId="2" applyFont="1" applyAlignment="1">
      <alignment horizontal="right"/>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9" fillId="0" borderId="6" xfId="2" applyBorder="1">
      <alignment vertical="center"/>
    </xf>
    <xf numFmtId="0" fontId="9" fillId="0" borderId="6" xfId="2" applyBorder="1" applyAlignment="1">
      <alignment horizontal="center" vertical="center"/>
    </xf>
    <xf numFmtId="0" fontId="16" fillId="0" borderId="0" xfId="0" applyFont="1" applyAlignment="1">
      <alignment vertical="center"/>
    </xf>
    <xf numFmtId="0" fontId="16" fillId="0" borderId="0" xfId="0" applyFont="1" applyAlignment="1">
      <alignment horizontal="center" vertical="center"/>
    </xf>
    <xf numFmtId="0" fontId="16" fillId="0" borderId="0" xfId="4" applyFont="1">
      <alignment vertical="center"/>
    </xf>
    <xf numFmtId="0" fontId="16" fillId="0" borderId="0" xfId="4" applyFont="1" applyAlignment="1">
      <alignment horizontal="center" vertical="center"/>
    </xf>
    <xf numFmtId="0" fontId="19" fillId="0" borderId="0" xfId="4" applyFont="1">
      <alignment vertical="center"/>
    </xf>
    <xf numFmtId="0" fontId="16" fillId="0" borderId="11" xfId="4" applyFont="1" applyBorder="1" applyAlignment="1">
      <alignment horizontal="center" vertical="center"/>
    </xf>
    <xf numFmtId="0" fontId="16" fillId="0" borderId="11" xfId="4" applyFont="1" applyBorder="1">
      <alignment vertical="center"/>
    </xf>
    <xf numFmtId="176" fontId="16" fillId="0" borderId="11" xfId="4" applyNumberFormat="1" applyFont="1" applyBorder="1" applyAlignment="1">
      <alignment horizontal="center" vertical="center"/>
    </xf>
    <xf numFmtId="0" fontId="6" fillId="0" borderId="0" xfId="4">
      <alignment vertical="center"/>
    </xf>
    <xf numFmtId="0" fontId="17" fillId="5" borderId="11" xfId="4" applyFont="1" applyFill="1" applyBorder="1">
      <alignment vertical="center"/>
    </xf>
    <xf numFmtId="0" fontId="17" fillId="5" borderId="11" xfId="4" applyFont="1" applyFill="1" applyBorder="1" applyAlignment="1">
      <alignment horizontal="center" vertical="center"/>
    </xf>
    <xf numFmtId="0" fontId="16" fillId="5" borderId="12" xfId="4" applyFont="1" applyFill="1" applyBorder="1">
      <alignment vertical="center"/>
    </xf>
    <xf numFmtId="0" fontId="16" fillId="0" borderId="0" xfId="4" applyFont="1" applyAlignment="1"/>
    <xf numFmtId="0" fontId="17" fillId="0" borderId="0" xfId="4" applyFont="1">
      <alignment vertical="center"/>
    </xf>
    <xf numFmtId="0" fontId="6" fillId="0" borderId="0" xfId="4" applyAlignment="1">
      <alignment horizontal="center" vertical="center"/>
    </xf>
    <xf numFmtId="0" fontId="16" fillId="0" borderId="13" xfId="4" applyFont="1" applyBorder="1">
      <alignment vertical="center"/>
    </xf>
    <xf numFmtId="0" fontId="16" fillId="0" borderId="14" xfId="4" applyFont="1" applyBorder="1" applyAlignment="1">
      <alignment horizontal="left" vertical="center"/>
    </xf>
    <xf numFmtId="0" fontId="16" fillId="0" borderId="15" xfId="4" applyFont="1" applyBorder="1">
      <alignment vertical="center"/>
    </xf>
    <xf numFmtId="0" fontId="16" fillId="0" borderId="17" xfId="4" applyFont="1" applyBorder="1" applyAlignment="1">
      <alignment horizontal="left" vertical="center"/>
    </xf>
    <xf numFmtId="1" fontId="16" fillId="0" borderId="17" xfId="4" applyNumberFormat="1" applyFont="1" applyBorder="1" applyAlignment="1">
      <alignment horizontal="left" vertical="center"/>
    </xf>
    <xf numFmtId="0" fontId="20" fillId="0" borderId="0" xfId="4" applyFont="1">
      <alignment vertical="center"/>
    </xf>
    <xf numFmtId="0" fontId="16" fillId="7" borderId="21" xfId="4" applyFont="1" applyFill="1" applyBorder="1">
      <alignment vertical="center"/>
    </xf>
    <xf numFmtId="0" fontId="16" fillId="0" borderId="22" xfId="4" applyFont="1" applyBorder="1">
      <alignment vertical="center"/>
    </xf>
    <xf numFmtId="0" fontId="18" fillId="8" borderId="22" xfId="4" applyFont="1" applyFill="1" applyBorder="1" applyAlignment="1">
      <alignment horizontal="center" vertical="center"/>
    </xf>
    <xf numFmtId="0" fontId="18" fillId="9" borderId="21" xfId="4" applyFont="1" applyFill="1" applyBorder="1" applyAlignment="1">
      <alignment horizontal="center" vertical="center"/>
    </xf>
    <xf numFmtId="0" fontId="16" fillId="0" borderId="0" xfId="4" applyFont="1" applyAlignment="1">
      <alignment horizontal="left" vertical="center"/>
    </xf>
    <xf numFmtId="0" fontId="16" fillId="0" borderId="23" xfId="4" applyFont="1" applyBorder="1" applyAlignment="1">
      <alignment horizontal="left" vertical="center"/>
    </xf>
    <xf numFmtId="0" fontId="16" fillId="0" borderId="24" xfId="4" applyFont="1" applyBorder="1" applyAlignment="1">
      <alignment horizontal="right" vertical="center"/>
    </xf>
    <xf numFmtId="0" fontId="16" fillId="0" borderId="25" xfId="4" applyFont="1" applyBorder="1" applyAlignment="1">
      <alignment horizontal="left" vertical="center"/>
    </xf>
    <xf numFmtId="0" fontId="9" fillId="0" borderId="0" xfId="2" applyAlignment="1">
      <alignment horizontal="left" vertical="center"/>
    </xf>
    <xf numFmtId="0" fontId="14" fillId="11" borderId="6" xfId="2" applyFont="1" applyFill="1" applyBorder="1">
      <alignment vertical="center"/>
    </xf>
    <xf numFmtId="178" fontId="14" fillId="12" borderId="6" xfId="2" applyNumberFormat="1" applyFont="1" applyFill="1" applyBorder="1" applyAlignment="1">
      <alignment horizontal="center" vertical="center"/>
    </xf>
    <xf numFmtId="0" fontId="14" fillId="12" borderId="6" xfId="2" applyFont="1" applyFill="1" applyBorder="1">
      <alignment vertical="center"/>
    </xf>
    <xf numFmtId="0" fontId="8" fillId="14" borderId="26" xfId="4" applyFont="1" applyFill="1" applyBorder="1" applyAlignment="1">
      <alignment horizontal="center" vertical="center"/>
    </xf>
    <xf numFmtId="1" fontId="17" fillId="7" borderId="27" xfId="4" applyNumberFormat="1" applyFont="1" applyFill="1" applyBorder="1">
      <alignment vertical="center"/>
    </xf>
    <xf numFmtId="0" fontId="17" fillId="7" borderId="27" xfId="4" applyFont="1" applyFill="1" applyBorder="1" applyAlignment="1">
      <alignment horizontal="right" vertical="center"/>
    </xf>
    <xf numFmtId="0" fontId="16" fillId="0" borderId="28" xfId="4" applyFont="1" applyBorder="1">
      <alignment vertical="center"/>
    </xf>
    <xf numFmtId="0" fontId="16" fillId="7" borderId="28" xfId="4" applyFont="1" applyFill="1" applyBorder="1">
      <alignment vertical="center"/>
    </xf>
    <xf numFmtId="0" fontId="16" fillId="0" borderId="21" xfId="4" applyFont="1" applyBorder="1">
      <alignment vertical="center"/>
    </xf>
    <xf numFmtId="0" fontId="6" fillId="0" borderId="0" xfId="4" applyAlignment="1">
      <alignment horizontal="left" vertical="center"/>
    </xf>
    <xf numFmtId="2" fontId="6" fillId="0" borderId="26" xfId="4" applyNumberFormat="1" applyBorder="1">
      <alignment vertical="center"/>
    </xf>
    <xf numFmtId="0" fontId="17" fillId="5" borderId="29" xfId="4" applyFont="1" applyFill="1" applyBorder="1" applyAlignment="1">
      <alignment horizontal="center" vertical="center"/>
    </xf>
    <xf numFmtId="0" fontId="6" fillId="0" borderId="26" xfId="4" applyBorder="1">
      <alignment vertical="center"/>
    </xf>
    <xf numFmtId="179" fontId="6" fillId="0" borderId="26" xfId="4" applyNumberFormat="1" applyBorder="1">
      <alignment vertical="center"/>
    </xf>
    <xf numFmtId="0" fontId="6" fillId="0" borderId="26" xfId="4" applyBorder="1" applyAlignment="1">
      <alignment horizontal="center" vertical="center"/>
    </xf>
    <xf numFmtId="0" fontId="16" fillId="0" borderId="26" xfId="4" applyFont="1" applyBorder="1" applyAlignment="1">
      <alignment horizontal="center" vertical="center"/>
    </xf>
    <xf numFmtId="0" fontId="22" fillId="0" borderId="0" xfId="4" applyFont="1">
      <alignment vertical="center"/>
    </xf>
    <xf numFmtId="56" fontId="6" fillId="0" borderId="0" xfId="4" applyNumberFormat="1">
      <alignment vertical="center"/>
    </xf>
    <xf numFmtId="38" fontId="0" fillId="0" borderId="30" xfId="5" applyFont="1" applyBorder="1">
      <alignment vertical="center"/>
    </xf>
    <xf numFmtId="0" fontId="6" fillId="0" borderId="30" xfId="4" applyBorder="1" applyAlignment="1">
      <alignment horizontal="center" vertical="center"/>
    </xf>
    <xf numFmtId="180" fontId="6" fillId="0" borderId="30" xfId="4" applyNumberFormat="1" applyBorder="1" applyAlignment="1">
      <alignment horizontal="center" vertical="center"/>
    </xf>
    <xf numFmtId="38" fontId="0" fillId="0" borderId="31" xfId="5" applyFont="1" applyBorder="1">
      <alignment vertical="center"/>
    </xf>
    <xf numFmtId="0" fontId="8" fillId="16" borderId="31" xfId="4" applyFont="1" applyFill="1" applyBorder="1" applyAlignment="1">
      <alignment horizontal="center" vertical="center"/>
    </xf>
    <xf numFmtId="0" fontId="8" fillId="17" borderId="30" xfId="4" applyFont="1" applyFill="1" applyBorder="1" applyAlignment="1">
      <alignment horizontal="center" vertical="center"/>
    </xf>
    <xf numFmtId="38" fontId="0" fillId="0" borderId="26" xfId="5" applyFont="1" applyBorder="1">
      <alignment vertical="center"/>
    </xf>
    <xf numFmtId="38" fontId="0" fillId="0" borderId="6" xfId="5" applyFont="1" applyBorder="1">
      <alignment vertical="center"/>
    </xf>
    <xf numFmtId="0" fontId="6" fillId="0" borderId="6" xfId="4" applyBorder="1" applyAlignment="1">
      <alignment horizontal="center" vertical="center"/>
    </xf>
    <xf numFmtId="0" fontId="8" fillId="2" borderId="6" xfId="4" applyFont="1" applyFill="1" applyBorder="1" applyAlignment="1">
      <alignment horizontal="center" vertical="center"/>
    </xf>
    <xf numFmtId="0" fontId="6" fillId="0" borderId="31" xfId="4" applyBorder="1" applyAlignment="1">
      <alignment horizontal="center" vertical="center"/>
    </xf>
    <xf numFmtId="0" fontId="6" fillId="0" borderId="31" xfId="4" applyBorder="1">
      <alignment vertical="center"/>
    </xf>
    <xf numFmtId="180" fontId="6" fillId="0" borderId="31" xfId="4" applyNumberFormat="1" applyBorder="1">
      <alignment vertical="center"/>
    </xf>
    <xf numFmtId="0" fontId="6" fillId="0" borderId="6" xfId="4" applyBorder="1">
      <alignment vertical="center"/>
    </xf>
    <xf numFmtId="0" fontId="8" fillId="2" borderId="6" xfId="4" applyFont="1" applyFill="1" applyBorder="1" applyAlignment="1">
      <alignment horizontal="center" vertical="center" wrapText="1"/>
    </xf>
    <xf numFmtId="0" fontId="6" fillId="6" borderId="31" xfId="4" applyFill="1" applyBorder="1" applyAlignment="1">
      <alignment horizontal="center" vertical="center"/>
    </xf>
    <xf numFmtId="176" fontId="16" fillId="0" borderId="32" xfId="4" applyNumberFormat="1" applyFont="1" applyBorder="1">
      <alignment vertical="center"/>
    </xf>
    <xf numFmtId="38" fontId="16" fillId="0" borderId="33" xfId="5" applyFont="1" applyBorder="1">
      <alignment vertical="center"/>
    </xf>
    <xf numFmtId="0" fontId="18" fillId="4" borderId="34" xfId="4" applyFont="1" applyFill="1" applyBorder="1" applyAlignment="1">
      <alignment horizontal="center" vertical="center"/>
    </xf>
    <xf numFmtId="0" fontId="18" fillId="4" borderId="35" xfId="4" applyFont="1" applyFill="1" applyBorder="1" applyAlignment="1">
      <alignment horizontal="center" vertical="center"/>
    </xf>
    <xf numFmtId="0" fontId="18" fillId="4" borderId="36" xfId="4" applyFont="1" applyFill="1" applyBorder="1" applyAlignment="1">
      <alignment horizontal="center" vertical="center"/>
    </xf>
    <xf numFmtId="176" fontId="16" fillId="0" borderId="37" xfId="4" applyNumberFormat="1" applyFont="1" applyBorder="1">
      <alignment vertical="center"/>
    </xf>
    <xf numFmtId="176" fontId="16" fillId="0" borderId="38" xfId="4" applyNumberFormat="1" applyFont="1" applyBorder="1" applyAlignment="1">
      <alignment horizontal="center" vertical="center"/>
    </xf>
    <xf numFmtId="176" fontId="16" fillId="0" borderId="38" xfId="4" applyNumberFormat="1" applyFont="1" applyBorder="1">
      <alignment vertical="center"/>
    </xf>
    <xf numFmtId="0" fontId="16" fillId="0" borderId="38" xfId="4" applyFont="1" applyBorder="1">
      <alignment vertical="center"/>
    </xf>
    <xf numFmtId="0" fontId="16" fillId="0" borderId="38" xfId="4" applyFont="1" applyBorder="1" applyAlignment="1">
      <alignment horizontal="center" vertical="center"/>
    </xf>
    <xf numFmtId="38" fontId="16" fillId="0" borderId="39" xfId="5" applyFont="1" applyBorder="1">
      <alignment vertical="center"/>
    </xf>
    <xf numFmtId="0" fontId="5" fillId="0" borderId="0" xfId="4" applyFont="1">
      <alignment vertical="center"/>
    </xf>
    <xf numFmtId="0" fontId="5" fillId="0" borderId="0" xfId="4" applyFont="1" applyAlignment="1">
      <alignment horizontal="right" vertical="center"/>
    </xf>
    <xf numFmtId="179" fontId="16" fillId="0" borderId="16" xfId="4" applyNumberFormat="1" applyFont="1" applyBorder="1">
      <alignment vertical="center"/>
    </xf>
    <xf numFmtId="0" fontId="17" fillId="0" borderId="0" xfId="0" applyFont="1"/>
    <xf numFmtId="38" fontId="0" fillId="6" borderId="6" xfId="3" applyFont="1" applyFill="1" applyBorder="1">
      <alignment vertical="center"/>
    </xf>
    <xf numFmtId="38" fontId="0" fillId="21" borderId="11" xfId="1" applyFont="1" applyFill="1" applyBorder="1" applyAlignment="1">
      <alignment horizontal="center" vertical="center"/>
    </xf>
    <xf numFmtId="38" fontId="0" fillId="22" borderId="11" xfId="1" applyFont="1" applyFill="1" applyBorder="1" applyAlignment="1">
      <alignment horizontal="center" vertical="center"/>
    </xf>
    <xf numFmtId="38" fontId="0" fillId="0" borderId="11" xfId="1" applyFont="1" applyBorder="1" applyAlignment="1">
      <alignment horizontal="center" vertical="center"/>
    </xf>
    <xf numFmtId="0" fontId="0" fillId="0" borderId="0" xfId="0" pivotButton="1"/>
    <xf numFmtId="0" fontId="0" fillId="0" borderId="0" xfId="0" applyAlignment="1">
      <alignment horizontal="left"/>
    </xf>
    <xf numFmtId="38" fontId="0" fillId="0" borderId="0" xfId="0" applyNumberFormat="1"/>
    <xf numFmtId="38" fontId="0" fillId="0" borderId="11" xfId="1" applyFont="1" applyFill="1" applyBorder="1" applyAlignment="1">
      <alignment horizontal="center" vertical="center"/>
    </xf>
    <xf numFmtId="38" fontId="0" fillId="15" borderId="11" xfId="1" applyFont="1" applyFill="1" applyBorder="1" applyAlignment="1">
      <alignment horizontal="center" vertical="center"/>
    </xf>
    <xf numFmtId="38" fontId="0" fillId="15" borderId="0" xfId="0" applyNumberFormat="1" applyFill="1"/>
    <xf numFmtId="0" fontId="24" fillId="0" borderId="0" xfId="4" applyFont="1" applyAlignment="1">
      <alignment horizontal="center" vertical="center"/>
    </xf>
    <xf numFmtId="0" fontId="17" fillId="0" borderId="0" xfId="4" applyFont="1" applyAlignment="1">
      <alignment horizontal="center" vertical="center"/>
    </xf>
    <xf numFmtId="0" fontId="16" fillId="6" borderId="24" xfId="4" applyFont="1" applyFill="1" applyBorder="1" applyAlignment="1">
      <alignment horizontal="right" vertical="center"/>
    </xf>
    <xf numFmtId="0" fontId="9" fillId="0" borderId="0" xfId="2" applyAlignment="1">
      <alignment horizontal="center" vertical="center"/>
    </xf>
    <xf numFmtId="177" fontId="9" fillId="0" borderId="0" xfId="2" applyNumberFormat="1">
      <alignment vertical="center"/>
    </xf>
    <xf numFmtId="0" fontId="25" fillId="0" borderId="0" xfId="4" applyFont="1" applyAlignment="1">
      <alignment horizontal="center" vertical="center"/>
    </xf>
    <xf numFmtId="0" fontId="9" fillId="5" borderId="6" xfId="2" applyFill="1" applyBorder="1">
      <alignment vertical="center"/>
    </xf>
    <xf numFmtId="0" fontId="9" fillId="6" borderId="6" xfId="2" applyFill="1" applyBorder="1">
      <alignment vertical="center"/>
    </xf>
    <xf numFmtId="0" fontId="9" fillId="24" borderId="6" xfId="2" applyFill="1" applyBorder="1">
      <alignment vertical="center"/>
    </xf>
    <xf numFmtId="0" fontId="26" fillId="0" borderId="0" xfId="4" applyFont="1">
      <alignment vertical="center"/>
    </xf>
    <xf numFmtId="0" fontId="17" fillId="14" borderId="26" xfId="4" applyFont="1" applyFill="1" applyBorder="1" applyAlignment="1">
      <alignment horizontal="center" vertical="center"/>
    </xf>
    <xf numFmtId="0" fontId="4" fillId="0" borderId="0" xfId="4" applyFont="1">
      <alignment vertical="center"/>
    </xf>
    <xf numFmtId="0" fontId="4" fillId="0" borderId="0" xfId="4" applyFont="1" applyAlignment="1">
      <alignment horizontal="center" vertical="center"/>
    </xf>
    <xf numFmtId="179" fontId="6" fillId="6" borderId="26" xfId="4" applyNumberFormat="1" applyFill="1" applyBorder="1">
      <alignment vertical="center"/>
    </xf>
    <xf numFmtId="0" fontId="27" fillId="0" borderId="0" xfId="4" applyFont="1" applyAlignment="1">
      <alignment horizontal="center" vertical="center"/>
    </xf>
    <xf numFmtId="0" fontId="17" fillId="23" borderId="40" xfId="4" applyFont="1" applyFill="1" applyBorder="1">
      <alignment vertical="center"/>
    </xf>
    <xf numFmtId="0" fontId="17" fillId="14" borderId="40" xfId="4" applyFont="1" applyFill="1" applyBorder="1" applyAlignment="1">
      <alignment horizontal="center" vertical="center"/>
    </xf>
    <xf numFmtId="0" fontId="17" fillId="5" borderId="40" xfId="4" applyFont="1" applyFill="1" applyBorder="1" applyAlignment="1">
      <alignment horizontal="center" vertical="center"/>
    </xf>
    <xf numFmtId="0" fontId="6" fillId="0" borderId="40" xfId="4" applyBorder="1">
      <alignment vertical="center"/>
    </xf>
    <xf numFmtId="0" fontId="6" fillId="6" borderId="40" xfId="4" applyFill="1" applyBorder="1">
      <alignment vertical="center"/>
    </xf>
    <xf numFmtId="0" fontId="16" fillId="0" borderId="21" xfId="4" applyFont="1" applyBorder="1" applyAlignment="1">
      <alignment horizontal="center" vertical="center"/>
    </xf>
    <xf numFmtId="14" fontId="16" fillId="0" borderId="21" xfId="4" applyNumberFormat="1" applyFont="1" applyBorder="1">
      <alignment vertical="center"/>
    </xf>
    <xf numFmtId="38" fontId="16" fillId="0" borderId="21" xfId="5" applyFont="1" applyFill="1" applyBorder="1">
      <alignment vertical="center"/>
    </xf>
    <xf numFmtId="0" fontId="16" fillId="21" borderId="22" xfId="4" applyFont="1" applyFill="1" applyBorder="1" applyAlignment="1">
      <alignment horizontal="center" vertical="center"/>
    </xf>
    <xf numFmtId="38" fontId="0" fillId="6" borderId="6" xfId="5" applyFont="1" applyFill="1" applyBorder="1">
      <alignment vertical="center"/>
    </xf>
    <xf numFmtId="0" fontId="3" fillId="0" borderId="0" xfId="4" applyFont="1">
      <alignment vertical="center"/>
    </xf>
    <xf numFmtId="0" fontId="29" fillId="0" borderId="0" xfId="4" applyFont="1">
      <alignment vertical="center"/>
    </xf>
    <xf numFmtId="0" fontId="0" fillId="21" borderId="0" xfId="0" applyFill="1"/>
    <xf numFmtId="0" fontId="3" fillId="21" borderId="0" xfId="4" applyFont="1" applyFill="1">
      <alignment vertical="center"/>
    </xf>
    <xf numFmtId="0" fontId="6" fillId="21" borderId="0" xfId="4" applyFill="1">
      <alignment vertical="center"/>
    </xf>
    <xf numFmtId="0" fontId="2" fillId="0" borderId="0" xfId="4" applyFont="1">
      <alignment vertical="center"/>
    </xf>
    <xf numFmtId="0" fontId="2" fillId="21" borderId="0" xfId="4" applyFont="1" applyFill="1">
      <alignment vertical="center"/>
    </xf>
    <xf numFmtId="0" fontId="6" fillId="5" borderId="31" xfId="4" applyFill="1" applyBorder="1">
      <alignment vertical="center"/>
    </xf>
    <xf numFmtId="0" fontId="14" fillId="3" borderId="4" xfId="2" applyFont="1" applyFill="1" applyBorder="1" applyAlignment="1">
      <alignment horizontal="center" vertical="center"/>
    </xf>
    <xf numFmtId="0" fontId="14" fillId="3" borderId="5" xfId="2" applyFont="1" applyFill="1" applyBorder="1" applyAlignment="1">
      <alignment horizontal="center" vertical="center"/>
    </xf>
    <xf numFmtId="0" fontId="14" fillId="3" borderId="7" xfId="2" applyFont="1" applyFill="1" applyBorder="1" applyAlignment="1">
      <alignment horizontal="center" vertical="center"/>
    </xf>
    <xf numFmtId="0" fontId="14" fillId="3" borderId="8" xfId="2" applyFont="1" applyFill="1" applyBorder="1" applyAlignment="1">
      <alignment horizontal="center" vertical="center"/>
    </xf>
    <xf numFmtId="38" fontId="9" fillId="21" borderId="9" xfId="1" applyFont="1" applyFill="1" applyBorder="1" applyAlignment="1">
      <alignment horizontal="center" vertical="center"/>
    </xf>
    <xf numFmtId="38" fontId="9" fillId="21" borderId="10" xfId="1" applyFont="1" applyFill="1" applyBorder="1" applyAlignment="1">
      <alignment horizontal="center" vertical="center"/>
    </xf>
    <xf numFmtId="55" fontId="17" fillId="0" borderId="0" xfId="4" applyNumberFormat="1" applyFont="1" applyAlignment="1">
      <alignment horizontal="center"/>
    </xf>
    <xf numFmtId="0" fontId="17" fillId="7" borderId="20" xfId="4" applyFont="1" applyFill="1" applyBorder="1" applyAlignment="1">
      <alignment horizontal="center" vertical="center"/>
    </xf>
    <xf numFmtId="0" fontId="17" fillId="7" borderId="19" xfId="4" applyFont="1" applyFill="1" applyBorder="1" applyAlignment="1">
      <alignment horizontal="center" vertical="center"/>
    </xf>
    <xf numFmtId="0" fontId="17" fillId="7" borderId="18" xfId="4" applyFont="1" applyFill="1" applyBorder="1" applyAlignment="1">
      <alignment horizontal="center" vertical="center"/>
    </xf>
    <xf numFmtId="0" fontId="17" fillId="18" borderId="20" xfId="4" applyFont="1" applyFill="1" applyBorder="1" applyAlignment="1">
      <alignment horizontal="center" vertical="center"/>
    </xf>
    <xf numFmtId="0" fontId="17" fillId="18" borderId="19" xfId="4" applyFont="1" applyFill="1" applyBorder="1" applyAlignment="1">
      <alignment horizontal="center" vertical="center"/>
    </xf>
    <xf numFmtId="0" fontId="17" fillId="18" borderId="18" xfId="4" applyFont="1" applyFill="1" applyBorder="1" applyAlignment="1">
      <alignment horizontal="center" vertical="center"/>
    </xf>
    <xf numFmtId="0" fontId="17" fillId="19" borderId="20" xfId="4" applyFont="1" applyFill="1" applyBorder="1" applyAlignment="1">
      <alignment horizontal="center" vertical="center"/>
    </xf>
    <xf numFmtId="0" fontId="17" fillId="19" borderId="19" xfId="4" applyFont="1" applyFill="1" applyBorder="1" applyAlignment="1">
      <alignment horizontal="center" vertical="center"/>
    </xf>
    <xf numFmtId="0" fontId="17" fillId="19" borderId="18" xfId="4" applyFont="1" applyFill="1" applyBorder="1" applyAlignment="1">
      <alignment horizontal="center" vertical="center"/>
    </xf>
    <xf numFmtId="0" fontId="18" fillId="20" borderId="20" xfId="4" applyFont="1" applyFill="1" applyBorder="1" applyAlignment="1">
      <alignment horizontal="center" vertical="center"/>
    </xf>
    <xf numFmtId="0" fontId="18" fillId="20" borderId="19" xfId="4" applyFont="1" applyFill="1" applyBorder="1" applyAlignment="1">
      <alignment horizontal="center" vertical="center"/>
    </xf>
    <xf numFmtId="0" fontId="18" fillId="20" borderId="18" xfId="4" applyFont="1" applyFill="1" applyBorder="1" applyAlignment="1">
      <alignment horizontal="center" vertical="center"/>
    </xf>
    <xf numFmtId="0" fontId="18" fillId="10" borderId="25" xfId="4" applyFont="1" applyFill="1" applyBorder="1" applyAlignment="1">
      <alignment horizontal="center" vertical="center"/>
    </xf>
    <xf numFmtId="0" fontId="21" fillId="13" borderId="6" xfId="2" applyFont="1" applyFill="1" applyBorder="1" applyAlignment="1">
      <alignment horizontal="center" vertical="center"/>
    </xf>
    <xf numFmtId="0" fontId="28" fillId="15" borderId="0" xfId="4" applyFont="1" applyFill="1" applyAlignment="1">
      <alignment horizontal="center" vertical="center"/>
    </xf>
    <xf numFmtId="0" fontId="4" fillId="12" borderId="0" xfId="4" applyFont="1" applyFill="1" applyAlignment="1">
      <alignment horizontal="left" vertical="center" wrapText="1"/>
    </xf>
  </cellXfs>
  <cellStyles count="6">
    <cellStyle name="桁区切り" xfId="1" builtinId="6"/>
    <cellStyle name="桁区切り 2" xfId="3" xr:uid="{64E127B6-7D94-47FD-8552-E854DDDC3D95}"/>
    <cellStyle name="桁区切り 3" xfId="5" xr:uid="{DF0D1EE8-6AC0-4BF1-82B6-1EC594552385}"/>
    <cellStyle name="標準" xfId="0" builtinId="0"/>
    <cellStyle name="標準 2" xfId="2" xr:uid="{67196FDA-EE19-4A9C-AB79-6191E352E560}"/>
    <cellStyle name="標準 3" xfId="4" xr:uid="{0CD0BAAE-5DC8-438F-9EDD-675C2C3A3DFE}"/>
  </cellStyles>
  <dxfs count="48">
    <dxf>
      <fill>
        <patternFill patternType="none">
          <fgColor indexed="64"/>
          <bgColor auto="1"/>
        </patternFill>
      </fill>
      <alignment horizontal="center" vertical="center" textRotation="0" wrapText="0" indent="0" justifyLastLine="0" shrinkToFit="0" readingOrder="0"/>
    </dxf>
    <dxf>
      <numFmt numFmtId="0" formatCode="General"/>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Yu Gothic"/>
        <family val="2"/>
        <charset val="128"/>
        <scheme val="minor"/>
      </font>
      <fill>
        <patternFill patternType="none">
          <fgColor indexed="64"/>
          <bgColor indexed="65"/>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border diagonalUp="0" diagonalDown="0">
        <left/>
        <right/>
        <top/>
        <bottom/>
      </border>
    </dxf>
    <dxf>
      <fill>
        <patternFill patternType="none">
          <fgColor indexed="64"/>
          <bgColor auto="1"/>
        </patternFill>
      </fill>
      <alignment horizontal="center" vertical="center" textRotation="0" wrapText="0" indent="0" justifyLastLine="0" shrinkToFit="0" readingOrder="0"/>
    </dxf>
    <dxf>
      <font>
        <b/>
        <i val="0"/>
        <strike val="0"/>
        <condense val="0"/>
        <extend val="0"/>
        <outline val="0"/>
        <shadow val="0"/>
        <u val="none"/>
        <vertAlign val="baseline"/>
        <sz val="11"/>
        <color auto="1"/>
        <name val="Yu Gothic"/>
        <family val="3"/>
        <charset val="128"/>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theme="5"/>
        </left>
        <right style="thin">
          <color theme="5"/>
        </right>
        <top/>
        <bottom/>
      </border>
    </dxf>
    <dxf>
      <fill>
        <patternFill patternType="none">
          <fgColor indexed="64"/>
          <bgColor indexed="65"/>
        </patternFill>
      </fill>
      <alignment horizontal="center" vertical="center" textRotation="0" wrapText="0" indent="0" justifyLastLine="0" shrinkToFit="0" readingOrder="0"/>
    </dxf>
    <dxf>
      <fill>
        <patternFill patternType="none">
          <fgColor indexed="64"/>
          <bgColor indexed="65"/>
        </patternFill>
      </fill>
      <alignment horizontal="center" vertical="center" textRotation="0" wrapText="0" indent="0" justifyLastLine="0" shrinkToFit="0" readingOrder="0"/>
    </dxf>
    <dxf>
      <fill>
        <patternFill patternType="none">
          <fgColor indexed="64"/>
          <bgColor indexed="65"/>
        </patternFill>
      </fill>
    </dxf>
    <dxf>
      <fill>
        <patternFill patternType="none">
          <fgColor indexed="64"/>
          <bgColor indexed="65"/>
        </patternFill>
      </fill>
    </dxf>
    <dxf>
      <numFmt numFmtId="177" formatCode="m&quot;月&quot;d&quot;日&quot;\(aaa\)"/>
      <fill>
        <patternFill patternType="none">
          <fgColor indexed="64"/>
          <bgColor indexed="65"/>
        </patternFill>
      </fill>
    </dxf>
    <dxf>
      <font>
        <b/>
        <i val="0"/>
        <strike val="0"/>
        <condense val="0"/>
        <extend val="0"/>
        <outline val="0"/>
        <shadow val="0"/>
        <u val="none"/>
        <vertAlign val="baseline"/>
        <sz val="11"/>
        <color auto="1"/>
        <name val="Yu Gothic"/>
        <family val="2"/>
        <charset val="128"/>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border diagonalUp="0" diagonalDown="0">
        <left/>
        <right/>
        <top/>
        <bottom/>
      </border>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font>
        <b/>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theme="7" tint="0.39994506668294322"/>
        </left>
        <right style="thin">
          <color theme="7" tint="0.39994506668294322"/>
        </right>
        <top/>
        <bottom/>
      </border>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Yu Gothic"/>
        <family val="3"/>
        <charset val="128"/>
        <scheme val="minor"/>
      </font>
      <fill>
        <patternFill patternType="none">
          <fgColor indexed="64"/>
          <bgColor auto="1"/>
        </patternFill>
      </fill>
      <alignment horizontal="center" vertical="center" textRotation="0" wrapText="0" indent="0" justifyLastLine="0" shrinkToFit="0" readingOrder="0"/>
    </dxf>
    <dxf>
      <font>
        <b/>
        <i val="0"/>
        <strike val="0"/>
        <condense val="0"/>
        <extend val="0"/>
        <outline val="0"/>
        <shadow val="0"/>
        <u val="none"/>
        <vertAlign val="baseline"/>
        <sz val="11"/>
        <color auto="1"/>
        <name val="Yu Gothic"/>
        <family val="3"/>
        <charset val="128"/>
        <scheme val="minor"/>
      </font>
      <fill>
        <patternFill patternType="none">
          <fgColor indexed="64"/>
          <bgColor auto="1"/>
        </patternFill>
      </fill>
      <alignment horizontal="center" vertical="center" textRotation="0" wrapText="0" indent="0" justifyLastLine="0" shrinkToFit="0" readingOrder="0"/>
      <border diagonalUp="0" diagonalDown="0">
        <left style="thin">
          <color theme="7" tint="0.39994506668294322"/>
        </left>
        <right style="thin">
          <color theme="7" tint="0.39994506668294322"/>
        </right>
        <top/>
        <bottom/>
        <vertical style="thin">
          <color theme="7" tint="0.39994506668294322"/>
        </vertical>
        <horizontal style="thin">
          <color theme="7" tint="0.39994506668294322"/>
        </horizontal>
      </border>
    </dxf>
    <dxf>
      <font>
        <b val="0"/>
        <i val="0"/>
        <strike val="0"/>
        <condense val="0"/>
        <extend val="0"/>
        <outline val="0"/>
        <shadow val="0"/>
        <u val="none"/>
        <vertAlign val="baseline"/>
        <sz val="11"/>
        <color theme="1"/>
        <name val="Yu Gothic"/>
        <family val="3"/>
        <charset val="128"/>
        <scheme val="minor"/>
      </font>
      <border diagonalUp="0" diagonalDown="0">
        <left style="thin">
          <color theme="5" tint="-0.24994659260841701"/>
        </left>
        <right/>
        <top style="thin">
          <color theme="5" tint="-0.24994659260841701"/>
        </top>
        <bottom style="thin">
          <color theme="5" tint="-0.24994659260841701"/>
        </bottom>
        <vertical/>
        <horizontal/>
      </border>
    </dxf>
    <dxf>
      <font>
        <b val="0"/>
        <i val="0"/>
        <strike val="0"/>
        <condense val="0"/>
        <extend val="0"/>
        <outline val="0"/>
        <shadow val="0"/>
        <u val="none"/>
        <vertAlign val="baseline"/>
        <sz val="11"/>
        <color theme="1"/>
        <name val="Yu Gothic"/>
        <family val="3"/>
        <charset val="128"/>
        <scheme val="minor"/>
      </font>
      <alignment horizontal="center" vertical="center" textRotation="0" wrapText="0" indent="0" justifyLastLine="0" shrinkToFit="0" readingOrder="0"/>
      <border diagonalUp="0" diagonalDown="0">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trike val="0"/>
        <condense val="0"/>
        <extend val="0"/>
        <outline val="0"/>
        <shadow val="0"/>
        <u val="none"/>
        <vertAlign val="baseline"/>
        <sz val="11"/>
        <color theme="1"/>
        <name val="Yu Gothic"/>
        <family val="3"/>
        <charset val="128"/>
        <scheme val="minor"/>
      </font>
      <alignment horizontal="center" vertical="center" textRotation="0" wrapText="0" indent="0" justifyLastLine="0" shrinkToFit="0" readingOrder="0"/>
      <border diagonalUp="0" diagonalDown="0">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trike val="0"/>
        <condense val="0"/>
        <extend val="0"/>
        <outline val="0"/>
        <shadow val="0"/>
        <u val="none"/>
        <vertAlign val="baseline"/>
        <sz val="11"/>
        <color theme="1"/>
        <name val="Yu Gothic"/>
        <family val="3"/>
        <charset val="128"/>
        <scheme val="minor"/>
      </font>
      <border diagonalUp="0" diagonalDown="0">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trike val="0"/>
        <condense val="0"/>
        <extend val="0"/>
        <outline val="0"/>
        <shadow val="0"/>
        <u val="none"/>
        <vertAlign val="baseline"/>
        <sz val="11"/>
        <color theme="1"/>
        <name val="Yu Gothic"/>
        <family val="3"/>
        <charset val="128"/>
        <scheme val="minor"/>
      </font>
      <border diagonalUp="0" diagonalDown="0">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trike val="0"/>
        <condense val="0"/>
        <extend val="0"/>
        <outline val="0"/>
        <shadow val="0"/>
        <u val="none"/>
        <vertAlign val="baseline"/>
        <sz val="11"/>
        <color theme="1"/>
        <name val="Yu Gothic"/>
        <family val="3"/>
        <charset val="128"/>
        <scheme val="minor"/>
      </font>
      <numFmt numFmtId="176" formatCode="m/d\(aaa\)"/>
      <alignment horizontal="center" vertical="center" textRotation="0" wrapText="0" indent="0" justifyLastLine="0" shrinkToFit="0" readingOrder="0"/>
      <border diagonalUp="0" diagonalDown="0">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trike val="0"/>
        <condense val="0"/>
        <extend val="0"/>
        <outline val="0"/>
        <shadow val="0"/>
        <u val="none"/>
        <vertAlign val="baseline"/>
        <sz val="11"/>
        <color theme="1"/>
        <name val="Yu Gothic"/>
        <family val="3"/>
        <charset val="128"/>
        <scheme val="minor"/>
      </font>
      <numFmt numFmtId="176" formatCode="m/d\(aaa\)"/>
      <border diagonalUp="0" diagonalDown="0">
        <left/>
        <right style="thin">
          <color theme="5" tint="-0.24994659260841701"/>
        </right>
        <top style="thin">
          <color theme="5" tint="-0.24994659260841701"/>
        </top>
        <bottom style="thin">
          <color theme="5" tint="-0.24994659260841701"/>
        </bottom>
        <vertical/>
        <horizontal/>
      </border>
    </dxf>
    <dxf>
      <border outline="0">
        <top style="thin">
          <color theme="5" tint="-0.24994659260841701"/>
        </top>
      </border>
    </dxf>
    <dxf>
      <border outline="0">
        <left style="thin">
          <color theme="5" tint="-0.24994659260841701"/>
        </left>
        <right style="thin">
          <color theme="5" tint="-0.24994659260841701"/>
        </right>
        <top style="thin">
          <color theme="5" tint="-0.24994659260841701"/>
        </top>
        <bottom style="thin">
          <color theme="5" tint="-0.24994659260841701"/>
        </bottom>
      </border>
    </dxf>
    <dxf>
      <border outline="0">
        <bottom style="thin">
          <color theme="5" tint="-0.24994659260841701"/>
        </bottom>
      </border>
    </dxf>
    <dxf>
      <font>
        <b/>
        <i val="0"/>
        <strike val="0"/>
        <condense val="0"/>
        <extend val="0"/>
        <outline val="0"/>
        <shadow val="0"/>
        <u val="none"/>
        <vertAlign val="baseline"/>
        <sz val="11"/>
        <color theme="0"/>
        <name val="Yu Gothic"/>
        <family val="3"/>
        <charset val="128"/>
        <scheme val="minor"/>
      </font>
      <fill>
        <patternFill patternType="solid">
          <fgColor indexed="64"/>
          <bgColor theme="5"/>
        </patternFill>
      </fill>
      <alignment horizontal="center" vertical="center" textRotation="0" wrapText="0" indent="0" justifyLastLine="0" shrinkToFit="0" readingOrder="0"/>
      <border diagonalUp="0" diagonalDown="0" outline="0">
        <left style="thin">
          <color theme="5" tint="-0.24994659260841701"/>
        </left>
        <right style="thin">
          <color theme="5" tint="-0.24994659260841701"/>
        </right>
        <top/>
        <bottom/>
      </border>
    </dxf>
    <dxf>
      <fill>
        <patternFill patternType="solid">
          <bgColor theme="5" tint="0.39997558519241921"/>
        </patternFill>
      </fill>
    </dxf>
    <dxf>
      <numFmt numFmtId="6" formatCode="#,##0;[Red]\-#,##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9</xdr:col>
      <xdr:colOff>76200</xdr:colOff>
      <xdr:row>11</xdr:row>
      <xdr:rowOff>85725</xdr:rowOff>
    </xdr:from>
    <xdr:to>
      <xdr:col>9</xdr:col>
      <xdr:colOff>648685</xdr:colOff>
      <xdr:row>14</xdr:row>
      <xdr:rowOff>161925</xdr:rowOff>
    </xdr:to>
    <xdr:pic>
      <xdr:nvPicPr>
        <xdr:cNvPr id="3" name="図 2">
          <a:extLst>
            <a:ext uri="{FF2B5EF4-FFF2-40B4-BE49-F238E27FC236}">
              <a16:creationId xmlns:a16="http://schemas.microsoft.com/office/drawing/2014/main" id="{DAACCFF1-C4FB-B840-87D6-F9AE143C53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248400" y="2705100"/>
          <a:ext cx="57248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61407</xdr:colOff>
      <xdr:row>0</xdr:row>
      <xdr:rowOff>0</xdr:rowOff>
    </xdr:from>
    <xdr:ext cx="8738739" cy="521425"/>
    <xdr:sp macro="" textlink="">
      <xdr:nvSpPr>
        <xdr:cNvPr id="2" name="正方形/長方形 1">
          <a:extLst>
            <a:ext uri="{FF2B5EF4-FFF2-40B4-BE49-F238E27FC236}">
              <a16:creationId xmlns:a16="http://schemas.microsoft.com/office/drawing/2014/main" id="{00264419-E817-EC75-A201-C68E74522FF5}"/>
            </a:ext>
          </a:extLst>
        </xdr:cNvPr>
        <xdr:cNvSpPr/>
      </xdr:nvSpPr>
      <xdr:spPr>
        <a:xfrm>
          <a:off x="61407" y="0"/>
          <a:ext cx="8738739" cy="521425"/>
        </a:xfrm>
        <a:prstGeom prst="rect">
          <a:avLst/>
        </a:prstGeom>
        <a:noFill/>
      </xdr:spPr>
      <xdr:txBody>
        <a:bodyPr wrap="none" lIns="91440" tIns="45720" rIns="91440" bIns="45720">
          <a:spAutoFit/>
        </a:bodyPr>
        <a:lstStyle/>
        <a:p>
          <a:pPr algn="ctr"/>
          <a:r>
            <a:rPr lang="en-US" altLang="ja-JP" sz="2000" b="0" cap="none" spc="0">
              <a:ln w="0"/>
              <a:solidFill>
                <a:schemeClr val="tx1"/>
              </a:solidFill>
              <a:effectLst>
                <a:outerShdw blurRad="38100" dist="19050" dir="2700000" algn="tl" rotWithShape="0">
                  <a:schemeClr val="dk1">
                    <a:alpha val="40000"/>
                  </a:schemeClr>
                </a:outerShdw>
              </a:effectLst>
            </a:rPr>
            <a:t>=AVERAGEIFS(</a:t>
          </a:r>
          <a:r>
            <a:rPr lang="ja-JP" altLang="en-US" sz="2000" b="0" cap="none" spc="0">
              <a:ln w="0"/>
              <a:solidFill>
                <a:srgbClr val="FF0000"/>
              </a:solidFill>
              <a:effectLst>
                <a:outerShdw blurRad="38100" dist="19050" dir="2700000" algn="tl" rotWithShape="0">
                  <a:schemeClr val="dk1">
                    <a:alpha val="40000"/>
                  </a:schemeClr>
                </a:outerShdw>
              </a:effectLst>
            </a:rPr>
            <a:t>平均を求めたい数値範囲</a:t>
          </a:r>
          <a:r>
            <a:rPr lang="en-US" altLang="ja-JP" sz="2000" b="0" cap="none" spc="0">
              <a:ln w="0"/>
              <a:solidFill>
                <a:schemeClr val="tx1"/>
              </a:solidFill>
              <a:effectLst>
                <a:outerShdw blurRad="38100" dist="19050" dir="2700000" algn="tl" rotWithShape="0">
                  <a:schemeClr val="dk1">
                    <a:alpha val="40000"/>
                  </a:schemeClr>
                </a:outerShdw>
              </a:effectLst>
            </a:rPr>
            <a:t>,</a:t>
          </a:r>
          <a:r>
            <a:rPr lang="ja-JP" altLang="en-US" sz="2000" b="0" cap="none" spc="0">
              <a:ln w="0"/>
              <a:solidFill>
                <a:srgbClr val="002060"/>
              </a:solidFill>
              <a:effectLst>
                <a:outerShdw blurRad="38100" dist="19050" dir="2700000" algn="tl" rotWithShape="0">
                  <a:schemeClr val="dk1">
                    <a:alpha val="40000"/>
                  </a:schemeClr>
                </a:outerShdw>
              </a:effectLst>
            </a:rPr>
            <a:t>条件１範囲</a:t>
          </a:r>
          <a:r>
            <a:rPr lang="en-US" altLang="ja-JP" sz="2000" b="0" cap="none" spc="0">
              <a:ln w="0"/>
              <a:solidFill>
                <a:srgbClr val="002060"/>
              </a:solidFill>
              <a:effectLst>
                <a:outerShdw blurRad="38100" dist="19050" dir="2700000" algn="tl" rotWithShape="0">
                  <a:schemeClr val="dk1">
                    <a:alpha val="40000"/>
                  </a:schemeClr>
                </a:outerShdw>
              </a:effectLst>
            </a:rPr>
            <a:t>,</a:t>
          </a:r>
          <a:r>
            <a:rPr lang="ja-JP" altLang="en-US" sz="2000" b="0" cap="none" spc="0">
              <a:ln w="0"/>
              <a:solidFill>
                <a:srgbClr val="002060"/>
              </a:solidFill>
              <a:effectLst>
                <a:outerShdw blurRad="38100" dist="19050" dir="2700000" algn="tl" rotWithShape="0">
                  <a:schemeClr val="dk1">
                    <a:alpha val="40000"/>
                  </a:schemeClr>
                </a:outerShdw>
              </a:effectLst>
            </a:rPr>
            <a:t>条件</a:t>
          </a:r>
          <a:r>
            <a:rPr lang="en-US" altLang="ja-JP" sz="2000" b="0" cap="none" spc="0">
              <a:ln w="0"/>
              <a:solidFill>
                <a:srgbClr val="002060"/>
              </a:solidFill>
              <a:effectLst>
                <a:outerShdw blurRad="38100" dist="19050" dir="2700000" algn="tl" rotWithShape="0">
                  <a:schemeClr val="dk1">
                    <a:alpha val="40000"/>
                  </a:schemeClr>
                </a:outerShdw>
              </a:effectLst>
            </a:rPr>
            <a:t>1</a:t>
          </a:r>
          <a:r>
            <a:rPr lang="en-US" altLang="ja-JP" sz="2000" b="0" cap="none" spc="0">
              <a:ln w="0"/>
              <a:solidFill>
                <a:schemeClr val="tx1"/>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条件２範囲</a:t>
          </a:r>
          <a:r>
            <a:rPr lang="en-US" altLang="ja-JP" sz="2000" b="0" cap="none" spc="0">
              <a:ln w="0"/>
              <a:solidFill>
                <a:srgbClr val="7030A0"/>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a:t>
          </a:r>
          <a:r>
            <a:rPr lang="ja-JP" altLang="en-US" sz="2000" b="0" cap="none" spc="0">
              <a:ln w="0"/>
              <a:solidFill>
                <a:schemeClr val="tx1"/>
              </a:solidFill>
              <a:effectLst>
                <a:outerShdw blurRad="38100" dist="19050" dir="2700000" algn="tl" rotWithShape="0">
                  <a:schemeClr val="dk1">
                    <a:alpha val="40000"/>
                  </a:schemeClr>
                </a:outerShdw>
              </a:effectLst>
            </a:rPr>
            <a:t>）</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512884</xdr:colOff>
      <xdr:row>10</xdr:row>
      <xdr:rowOff>168519</xdr:rowOff>
    </xdr:from>
    <xdr:ext cx="8738739" cy="521425"/>
    <xdr:sp macro="" textlink="">
      <xdr:nvSpPr>
        <xdr:cNvPr id="2" name="正方形/長方形 1">
          <a:extLst>
            <a:ext uri="{FF2B5EF4-FFF2-40B4-BE49-F238E27FC236}">
              <a16:creationId xmlns:a16="http://schemas.microsoft.com/office/drawing/2014/main" id="{6E7CC3E1-A217-45E8-A3CD-A431E259EB85}"/>
            </a:ext>
          </a:extLst>
        </xdr:cNvPr>
        <xdr:cNvSpPr/>
      </xdr:nvSpPr>
      <xdr:spPr>
        <a:xfrm>
          <a:off x="512884" y="2586404"/>
          <a:ext cx="8738739" cy="521425"/>
        </a:xfrm>
        <a:prstGeom prst="rect">
          <a:avLst/>
        </a:prstGeom>
        <a:solidFill>
          <a:schemeClr val="accent3">
            <a:lumMod val="20000"/>
            <a:lumOff val="80000"/>
          </a:schemeClr>
        </a:solidFill>
        <a:effectLst>
          <a:outerShdw blurRad="50800" dist="38100" dir="2700000" algn="tl" rotWithShape="0">
            <a:prstClr val="black">
              <a:alpha val="40000"/>
            </a:prstClr>
          </a:outerShdw>
        </a:effectLst>
      </xdr:spPr>
      <xdr:txBody>
        <a:bodyPr wrap="none" lIns="91440" tIns="45720" rIns="91440" bIns="45720">
          <a:spAutoFit/>
        </a:bodyPr>
        <a:lstStyle/>
        <a:p>
          <a:pPr algn="ctr"/>
          <a:r>
            <a:rPr lang="en-US" altLang="ja-JP" sz="2000" b="0" cap="none" spc="0">
              <a:ln w="0"/>
              <a:solidFill>
                <a:schemeClr val="tx1"/>
              </a:solidFill>
              <a:effectLst>
                <a:outerShdw blurRad="38100" dist="19050" dir="2700000" algn="tl" rotWithShape="0">
                  <a:schemeClr val="dk1">
                    <a:alpha val="40000"/>
                  </a:schemeClr>
                </a:outerShdw>
              </a:effectLst>
            </a:rPr>
            <a:t>=AVERAGEIFS(</a:t>
          </a:r>
          <a:r>
            <a:rPr lang="ja-JP" altLang="en-US" sz="2000" b="0" cap="none" spc="0">
              <a:ln w="0"/>
              <a:solidFill>
                <a:schemeClr val="tx1"/>
              </a:solidFill>
              <a:effectLst>
                <a:outerShdw blurRad="38100" dist="19050" dir="2700000" algn="tl" rotWithShape="0">
                  <a:schemeClr val="dk1">
                    <a:alpha val="40000"/>
                  </a:schemeClr>
                </a:outerShdw>
              </a:effectLst>
            </a:rPr>
            <a:t>平均を求めたい数値範囲</a:t>
          </a:r>
          <a:r>
            <a:rPr lang="en-US" altLang="ja-JP" sz="2000" b="0" cap="none" spc="0">
              <a:ln w="0"/>
              <a:solidFill>
                <a:schemeClr val="tx1"/>
              </a:solidFill>
              <a:effectLst>
                <a:outerShdw blurRad="38100" dist="19050" dir="2700000" algn="tl" rotWithShape="0">
                  <a:schemeClr val="dk1">
                    <a:alpha val="40000"/>
                  </a:schemeClr>
                </a:outerShdw>
              </a:effectLst>
            </a:rPr>
            <a:t>,</a:t>
          </a:r>
          <a:r>
            <a:rPr lang="ja-JP" altLang="en-US" sz="2000" b="0" cap="none" spc="0">
              <a:ln w="0"/>
              <a:solidFill>
                <a:srgbClr val="002060"/>
              </a:solidFill>
              <a:effectLst>
                <a:outerShdw blurRad="38100" dist="19050" dir="2700000" algn="tl" rotWithShape="0">
                  <a:schemeClr val="dk1">
                    <a:alpha val="40000"/>
                  </a:schemeClr>
                </a:outerShdw>
              </a:effectLst>
            </a:rPr>
            <a:t>条件１範囲</a:t>
          </a:r>
          <a:r>
            <a:rPr lang="en-US" altLang="ja-JP" sz="2000" b="0" cap="none" spc="0">
              <a:ln w="0"/>
              <a:solidFill>
                <a:srgbClr val="002060"/>
              </a:solidFill>
              <a:effectLst>
                <a:outerShdw blurRad="38100" dist="19050" dir="2700000" algn="tl" rotWithShape="0">
                  <a:schemeClr val="dk1">
                    <a:alpha val="40000"/>
                  </a:schemeClr>
                </a:outerShdw>
              </a:effectLst>
            </a:rPr>
            <a:t>,</a:t>
          </a:r>
          <a:r>
            <a:rPr lang="ja-JP" altLang="en-US" sz="2000" b="0" cap="none" spc="0">
              <a:ln w="0"/>
              <a:solidFill>
                <a:srgbClr val="002060"/>
              </a:solidFill>
              <a:effectLst>
                <a:outerShdw blurRad="38100" dist="19050" dir="2700000" algn="tl" rotWithShape="0">
                  <a:schemeClr val="dk1">
                    <a:alpha val="40000"/>
                  </a:schemeClr>
                </a:outerShdw>
              </a:effectLst>
            </a:rPr>
            <a:t>条件</a:t>
          </a:r>
          <a:r>
            <a:rPr lang="en-US" altLang="ja-JP" sz="2000" b="0" cap="none" spc="0">
              <a:ln w="0"/>
              <a:solidFill>
                <a:srgbClr val="002060"/>
              </a:solidFill>
              <a:effectLst>
                <a:outerShdw blurRad="38100" dist="19050" dir="2700000" algn="tl" rotWithShape="0">
                  <a:schemeClr val="dk1">
                    <a:alpha val="40000"/>
                  </a:schemeClr>
                </a:outerShdw>
              </a:effectLst>
            </a:rPr>
            <a:t>1</a:t>
          </a:r>
          <a:r>
            <a:rPr lang="en-US" altLang="ja-JP" sz="2000" b="0" cap="none" spc="0">
              <a:ln w="0"/>
              <a:solidFill>
                <a:schemeClr val="tx1"/>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条件２範囲</a:t>
          </a:r>
          <a:r>
            <a:rPr lang="en-US" altLang="ja-JP" sz="2000" b="0" cap="none" spc="0">
              <a:ln w="0"/>
              <a:solidFill>
                <a:srgbClr val="7030A0"/>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a:t>
          </a:r>
          <a:r>
            <a:rPr lang="ja-JP" altLang="en-US" sz="2000" b="0" cap="none" spc="0">
              <a:ln w="0"/>
              <a:solidFill>
                <a:schemeClr val="tx1"/>
              </a:solidFill>
              <a:effectLst>
                <a:outerShdw blurRad="38100" dist="19050" dir="2700000" algn="tl" rotWithShape="0">
                  <a:schemeClr val="dk1">
                    <a:alpha val="40000"/>
                  </a:schemeClr>
                </a:outerShdw>
              </a:effectLst>
            </a:rPr>
            <a:t>）</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14</xdr:row>
      <xdr:rowOff>236482</xdr:rowOff>
    </xdr:from>
    <xdr:ext cx="8738739" cy="521425"/>
    <xdr:sp macro="" textlink="">
      <xdr:nvSpPr>
        <xdr:cNvPr id="2" name="正方形/長方形 1">
          <a:extLst>
            <a:ext uri="{FF2B5EF4-FFF2-40B4-BE49-F238E27FC236}">
              <a16:creationId xmlns:a16="http://schemas.microsoft.com/office/drawing/2014/main" id="{C08FEC3D-0121-455A-B2CA-2B8C9BF174F7}"/>
            </a:ext>
          </a:extLst>
        </xdr:cNvPr>
        <xdr:cNvSpPr/>
      </xdr:nvSpPr>
      <xdr:spPr>
        <a:xfrm>
          <a:off x="0" y="3547241"/>
          <a:ext cx="8738739" cy="521425"/>
        </a:xfrm>
        <a:prstGeom prst="rect">
          <a:avLst/>
        </a:prstGeom>
        <a:solidFill>
          <a:schemeClr val="accent3">
            <a:lumMod val="20000"/>
            <a:lumOff val="80000"/>
          </a:schemeClr>
        </a:solidFill>
        <a:effectLst>
          <a:outerShdw blurRad="50800" dist="38100" dir="2700000" algn="tl" rotWithShape="0">
            <a:prstClr val="black">
              <a:alpha val="40000"/>
            </a:prstClr>
          </a:outerShdw>
        </a:effectLst>
      </xdr:spPr>
      <xdr:txBody>
        <a:bodyPr wrap="none" lIns="91440" tIns="45720" rIns="91440" bIns="45720">
          <a:spAutoFit/>
        </a:bodyPr>
        <a:lstStyle/>
        <a:p>
          <a:pPr algn="ctr"/>
          <a:r>
            <a:rPr lang="en-US" altLang="ja-JP" sz="2000" b="0" cap="none" spc="0">
              <a:ln w="0"/>
              <a:solidFill>
                <a:schemeClr val="tx1"/>
              </a:solidFill>
              <a:effectLst>
                <a:outerShdw blurRad="38100" dist="19050" dir="2700000" algn="tl" rotWithShape="0">
                  <a:schemeClr val="dk1">
                    <a:alpha val="40000"/>
                  </a:schemeClr>
                </a:outerShdw>
              </a:effectLst>
            </a:rPr>
            <a:t>=AVERAGEIFS(</a:t>
          </a:r>
          <a:r>
            <a:rPr lang="ja-JP" altLang="en-US" sz="2000" b="0" cap="none" spc="0">
              <a:ln w="0"/>
              <a:solidFill>
                <a:schemeClr val="tx1"/>
              </a:solidFill>
              <a:effectLst>
                <a:outerShdw blurRad="38100" dist="19050" dir="2700000" algn="tl" rotWithShape="0">
                  <a:schemeClr val="dk1">
                    <a:alpha val="40000"/>
                  </a:schemeClr>
                </a:outerShdw>
              </a:effectLst>
            </a:rPr>
            <a:t>平均を求めたい数値範囲</a:t>
          </a:r>
          <a:r>
            <a:rPr lang="en-US" altLang="ja-JP" sz="2000" b="0" cap="none" spc="0">
              <a:ln w="0"/>
              <a:solidFill>
                <a:schemeClr val="tx1"/>
              </a:solidFill>
              <a:effectLst>
                <a:outerShdw blurRad="38100" dist="19050" dir="2700000" algn="tl" rotWithShape="0">
                  <a:schemeClr val="dk1">
                    <a:alpha val="40000"/>
                  </a:schemeClr>
                </a:outerShdw>
              </a:effectLst>
            </a:rPr>
            <a:t>,</a:t>
          </a:r>
          <a:r>
            <a:rPr lang="ja-JP" altLang="en-US" sz="2000" b="0" cap="none" spc="0">
              <a:ln w="0"/>
              <a:solidFill>
                <a:srgbClr val="002060"/>
              </a:solidFill>
              <a:effectLst>
                <a:outerShdw blurRad="38100" dist="19050" dir="2700000" algn="tl" rotWithShape="0">
                  <a:schemeClr val="dk1">
                    <a:alpha val="40000"/>
                  </a:schemeClr>
                </a:outerShdw>
              </a:effectLst>
            </a:rPr>
            <a:t>条件１範囲</a:t>
          </a:r>
          <a:r>
            <a:rPr lang="en-US" altLang="ja-JP" sz="2000" b="0" cap="none" spc="0">
              <a:ln w="0"/>
              <a:solidFill>
                <a:srgbClr val="002060"/>
              </a:solidFill>
              <a:effectLst>
                <a:outerShdw blurRad="38100" dist="19050" dir="2700000" algn="tl" rotWithShape="0">
                  <a:schemeClr val="dk1">
                    <a:alpha val="40000"/>
                  </a:schemeClr>
                </a:outerShdw>
              </a:effectLst>
            </a:rPr>
            <a:t>,</a:t>
          </a:r>
          <a:r>
            <a:rPr lang="ja-JP" altLang="en-US" sz="2000" b="0" cap="none" spc="0">
              <a:ln w="0"/>
              <a:solidFill>
                <a:srgbClr val="002060"/>
              </a:solidFill>
              <a:effectLst>
                <a:outerShdw blurRad="38100" dist="19050" dir="2700000" algn="tl" rotWithShape="0">
                  <a:schemeClr val="dk1">
                    <a:alpha val="40000"/>
                  </a:schemeClr>
                </a:outerShdw>
              </a:effectLst>
            </a:rPr>
            <a:t>条件</a:t>
          </a:r>
          <a:r>
            <a:rPr lang="en-US" altLang="ja-JP" sz="2000" b="0" cap="none" spc="0">
              <a:ln w="0"/>
              <a:solidFill>
                <a:srgbClr val="002060"/>
              </a:solidFill>
              <a:effectLst>
                <a:outerShdw blurRad="38100" dist="19050" dir="2700000" algn="tl" rotWithShape="0">
                  <a:schemeClr val="dk1">
                    <a:alpha val="40000"/>
                  </a:schemeClr>
                </a:outerShdw>
              </a:effectLst>
            </a:rPr>
            <a:t>1</a:t>
          </a:r>
          <a:r>
            <a:rPr lang="en-US" altLang="ja-JP" sz="2000" b="0" cap="none" spc="0">
              <a:ln w="0"/>
              <a:solidFill>
                <a:schemeClr val="tx1"/>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条件２範囲</a:t>
          </a:r>
          <a:r>
            <a:rPr lang="en-US" altLang="ja-JP" sz="2000" b="0" cap="none" spc="0">
              <a:ln w="0"/>
              <a:solidFill>
                <a:srgbClr val="7030A0"/>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a:t>
          </a:r>
          <a:r>
            <a:rPr lang="ja-JP" altLang="en-US" sz="2000" b="0" cap="none" spc="0">
              <a:ln w="0"/>
              <a:solidFill>
                <a:schemeClr val="tx1"/>
              </a:solidFill>
              <a:effectLst>
                <a:outerShdw blurRad="38100" dist="19050" dir="2700000" algn="tl" rotWithShape="0">
                  <a:schemeClr val="dk1">
                    <a:alpha val="40000"/>
                  </a:schemeClr>
                </a:outerShdw>
              </a:effectLst>
            </a:rPr>
            <a:t>）</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621282" cy="521425"/>
    <xdr:sp macro="" textlink="">
      <xdr:nvSpPr>
        <xdr:cNvPr id="2" name="正方形/長方形 1">
          <a:extLst>
            <a:ext uri="{FF2B5EF4-FFF2-40B4-BE49-F238E27FC236}">
              <a16:creationId xmlns:a16="http://schemas.microsoft.com/office/drawing/2014/main" id="{E1C22727-E7FD-4558-A907-8A462657B2EF}"/>
            </a:ext>
          </a:extLst>
        </xdr:cNvPr>
        <xdr:cNvSpPr/>
      </xdr:nvSpPr>
      <xdr:spPr>
        <a:xfrm>
          <a:off x="0" y="0"/>
          <a:ext cx="5621282" cy="521425"/>
        </a:xfrm>
        <a:prstGeom prst="rect">
          <a:avLst/>
        </a:prstGeom>
        <a:solidFill>
          <a:schemeClr val="accent3">
            <a:lumMod val="20000"/>
            <a:lumOff val="80000"/>
          </a:schemeClr>
        </a:solidFill>
        <a:effectLst>
          <a:outerShdw blurRad="50800" dist="38100" dir="2700000" algn="tl" rotWithShape="0">
            <a:prstClr val="black">
              <a:alpha val="40000"/>
            </a:prstClr>
          </a:outerShdw>
        </a:effectLst>
      </xdr:spPr>
      <xdr:txBody>
        <a:bodyPr wrap="none" lIns="91440" tIns="45720" rIns="91440" bIns="45720">
          <a:spAutoFit/>
        </a:bodyPr>
        <a:lstStyle/>
        <a:p>
          <a:pPr algn="ctr"/>
          <a:r>
            <a:rPr lang="en-US" altLang="ja-JP" sz="2000" b="0" cap="none" spc="0">
              <a:ln w="0"/>
              <a:solidFill>
                <a:schemeClr val="tx1"/>
              </a:solidFill>
              <a:effectLst>
                <a:outerShdw blurRad="38100" dist="19050" dir="2700000" algn="tl" rotWithShape="0">
                  <a:schemeClr val="dk1">
                    <a:alpha val="40000"/>
                  </a:schemeClr>
                </a:outerShdw>
              </a:effectLst>
            </a:rPr>
            <a:t>=COUNTIFS(</a:t>
          </a:r>
          <a:r>
            <a:rPr lang="ja-JP" altLang="en-US" sz="2000" b="0" cap="none" spc="0">
              <a:ln w="0"/>
              <a:solidFill>
                <a:srgbClr val="002060"/>
              </a:solidFill>
              <a:effectLst>
                <a:outerShdw blurRad="38100" dist="19050" dir="2700000" algn="tl" rotWithShape="0">
                  <a:schemeClr val="dk1">
                    <a:alpha val="40000"/>
                  </a:schemeClr>
                </a:outerShdw>
              </a:effectLst>
            </a:rPr>
            <a:t>条件１範囲</a:t>
          </a:r>
          <a:r>
            <a:rPr lang="en-US" altLang="ja-JP" sz="2000" b="0" cap="none" spc="0">
              <a:ln w="0"/>
              <a:solidFill>
                <a:srgbClr val="002060"/>
              </a:solidFill>
              <a:effectLst>
                <a:outerShdw blurRad="38100" dist="19050" dir="2700000" algn="tl" rotWithShape="0">
                  <a:schemeClr val="dk1">
                    <a:alpha val="40000"/>
                  </a:schemeClr>
                </a:outerShdw>
              </a:effectLst>
            </a:rPr>
            <a:t>,</a:t>
          </a:r>
          <a:r>
            <a:rPr lang="ja-JP" altLang="en-US" sz="2000" b="0" cap="none" spc="0">
              <a:ln w="0"/>
              <a:solidFill>
                <a:srgbClr val="002060"/>
              </a:solidFill>
              <a:effectLst>
                <a:outerShdw blurRad="38100" dist="19050" dir="2700000" algn="tl" rotWithShape="0">
                  <a:schemeClr val="dk1">
                    <a:alpha val="40000"/>
                  </a:schemeClr>
                </a:outerShdw>
              </a:effectLst>
            </a:rPr>
            <a:t>条件</a:t>
          </a:r>
          <a:r>
            <a:rPr lang="en-US" altLang="ja-JP" sz="2000" b="0" cap="none" spc="0">
              <a:ln w="0"/>
              <a:solidFill>
                <a:srgbClr val="002060"/>
              </a:solidFill>
              <a:effectLst>
                <a:outerShdw blurRad="38100" dist="19050" dir="2700000" algn="tl" rotWithShape="0">
                  <a:schemeClr val="dk1">
                    <a:alpha val="40000"/>
                  </a:schemeClr>
                </a:outerShdw>
              </a:effectLst>
            </a:rPr>
            <a:t>1</a:t>
          </a:r>
          <a:r>
            <a:rPr lang="en-US" altLang="ja-JP" sz="2000" b="0" cap="none" spc="0">
              <a:ln w="0"/>
              <a:solidFill>
                <a:schemeClr val="tx1"/>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条件２範囲</a:t>
          </a:r>
          <a:r>
            <a:rPr lang="en-US" altLang="ja-JP" sz="2000" b="0" cap="none" spc="0">
              <a:ln w="0"/>
              <a:solidFill>
                <a:srgbClr val="7030A0"/>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a:t>
          </a:r>
          <a:r>
            <a:rPr lang="ja-JP" altLang="en-US" sz="2000" b="0" cap="none" spc="0">
              <a:ln w="0"/>
              <a:solidFill>
                <a:schemeClr val="tx1"/>
              </a:solidFill>
              <a:effectLst>
                <a:outerShdw blurRad="38100" dist="19050" dir="2700000" algn="tl" rotWithShape="0">
                  <a:schemeClr val="dk1">
                    <a:alpha val="40000"/>
                  </a:schemeClr>
                </a:outerShdw>
              </a:effectLst>
            </a:rPr>
            <a:t>）</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14</xdr:row>
      <xdr:rowOff>148828</xdr:rowOff>
    </xdr:from>
    <xdr:ext cx="5621282" cy="521425"/>
    <xdr:sp macro="" textlink="">
      <xdr:nvSpPr>
        <xdr:cNvPr id="2" name="正方形/長方形 1">
          <a:extLst>
            <a:ext uri="{FF2B5EF4-FFF2-40B4-BE49-F238E27FC236}">
              <a16:creationId xmlns:a16="http://schemas.microsoft.com/office/drawing/2014/main" id="{E6AB3177-ACC4-48FB-9317-411D0E427DA8}"/>
            </a:ext>
          </a:extLst>
        </xdr:cNvPr>
        <xdr:cNvSpPr/>
      </xdr:nvSpPr>
      <xdr:spPr>
        <a:xfrm>
          <a:off x="0" y="3482578"/>
          <a:ext cx="5621282" cy="521425"/>
        </a:xfrm>
        <a:prstGeom prst="rect">
          <a:avLst/>
        </a:prstGeom>
        <a:solidFill>
          <a:schemeClr val="accent3">
            <a:lumMod val="20000"/>
            <a:lumOff val="80000"/>
          </a:schemeClr>
        </a:solidFill>
        <a:effectLst>
          <a:outerShdw blurRad="50800" dist="38100" dir="2700000" algn="tl" rotWithShape="0">
            <a:prstClr val="black">
              <a:alpha val="40000"/>
            </a:prstClr>
          </a:outerShdw>
        </a:effectLst>
      </xdr:spPr>
      <xdr:txBody>
        <a:bodyPr wrap="none" lIns="91440" tIns="45720" rIns="91440" bIns="45720">
          <a:spAutoFit/>
        </a:bodyPr>
        <a:lstStyle/>
        <a:p>
          <a:pPr algn="ctr"/>
          <a:r>
            <a:rPr lang="en-US" altLang="ja-JP" sz="2000" b="0" cap="none" spc="0">
              <a:ln w="0"/>
              <a:solidFill>
                <a:schemeClr val="tx1"/>
              </a:solidFill>
              <a:effectLst>
                <a:outerShdw blurRad="38100" dist="19050" dir="2700000" algn="tl" rotWithShape="0">
                  <a:schemeClr val="dk1">
                    <a:alpha val="40000"/>
                  </a:schemeClr>
                </a:outerShdw>
              </a:effectLst>
            </a:rPr>
            <a:t>=COUNTIFS(</a:t>
          </a:r>
          <a:r>
            <a:rPr lang="ja-JP" altLang="en-US" sz="2000" b="0" cap="none" spc="0">
              <a:ln w="0"/>
              <a:solidFill>
                <a:srgbClr val="002060"/>
              </a:solidFill>
              <a:effectLst>
                <a:outerShdw blurRad="38100" dist="19050" dir="2700000" algn="tl" rotWithShape="0">
                  <a:schemeClr val="dk1">
                    <a:alpha val="40000"/>
                  </a:schemeClr>
                </a:outerShdw>
              </a:effectLst>
            </a:rPr>
            <a:t>条件１範囲</a:t>
          </a:r>
          <a:r>
            <a:rPr lang="en-US" altLang="ja-JP" sz="2000" b="0" cap="none" spc="0">
              <a:ln w="0"/>
              <a:solidFill>
                <a:srgbClr val="002060"/>
              </a:solidFill>
              <a:effectLst>
                <a:outerShdw blurRad="38100" dist="19050" dir="2700000" algn="tl" rotWithShape="0">
                  <a:schemeClr val="dk1">
                    <a:alpha val="40000"/>
                  </a:schemeClr>
                </a:outerShdw>
              </a:effectLst>
            </a:rPr>
            <a:t>,</a:t>
          </a:r>
          <a:r>
            <a:rPr lang="ja-JP" altLang="en-US" sz="2000" b="0" cap="none" spc="0">
              <a:ln w="0"/>
              <a:solidFill>
                <a:srgbClr val="002060"/>
              </a:solidFill>
              <a:effectLst>
                <a:outerShdw blurRad="38100" dist="19050" dir="2700000" algn="tl" rotWithShape="0">
                  <a:schemeClr val="dk1">
                    <a:alpha val="40000"/>
                  </a:schemeClr>
                </a:outerShdw>
              </a:effectLst>
            </a:rPr>
            <a:t>条件</a:t>
          </a:r>
          <a:r>
            <a:rPr lang="en-US" altLang="ja-JP" sz="2000" b="0" cap="none" spc="0">
              <a:ln w="0"/>
              <a:solidFill>
                <a:srgbClr val="002060"/>
              </a:solidFill>
              <a:effectLst>
                <a:outerShdw blurRad="38100" dist="19050" dir="2700000" algn="tl" rotWithShape="0">
                  <a:schemeClr val="dk1">
                    <a:alpha val="40000"/>
                  </a:schemeClr>
                </a:outerShdw>
              </a:effectLst>
            </a:rPr>
            <a:t>1</a:t>
          </a:r>
          <a:r>
            <a:rPr lang="en-US" altLang="ja-JP" sz="2000" b="0" cap="none" spc="0">
              <a:ln w="0"/>
              <a:solidFill>
                <a:schemeClr val="tx1"/>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条件２範囲</a:t>
          </a:r>
          <a:r>
            <a:rPr lang="en-US" altLang="ja-JP" sz="2000" b="0" cap="none" spc="0">
              <a:ln w="0"/>
              <a:solidFill>
                <a:srgbClr val="7030A0"/>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a:t>
          </a:r>
          <a:r>
            <a:rPr lang="ja-JP" altLang="en-US" sz="2000" b="0" cap="none" spc="0">
              <a:ln w="0"/>
              <a:solidFill>
                <a:schemeClr val="tx1"/>
              </a:solidFill>
              <a:effectLst>
                <a:outerShdw blurRad="38100" dist="19050" dir="2700000" algn="tl" rotWithShape="0">
                  <a:schemeClr val="dk1">
                    <a:alpha val="40000"/>
                  </a:schemeClr>
                </a:outerShdw>
              </a:effectLst>
            </a:rPr>
            <a:t>）</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5</xdr:col>
      <xdr:colOff>118241</xdr:colOff>
      <xdr:row>7</xdr:row>
      <xdr:rowOff>91966</xdr:rowOff>
    </xdr:from>
    <xdr:ext cx="5621282" cy="521425"/>
    <xdr:sp macro="" textlink="">
      <xdr:nvSpPr>
        <xdr:cNvPr id="2" name="正方形/長方形 1">
          <a:extLst>
            <a:ext uri="{FF2B5EF4-FFF2-40B4-BE49-F238E27FC236}">
              <a16:creationId xmlns:a16="http://schemas.microsoft.com/office/drawing/2014/main" id="{099EF0C6-1FD7-4CE3-8841-D02CB5CD161D}"/>
            </a:ext>
          </a:extLst>
        </xdr:cNvPr>
        <xdr:cNvSpPr/>
      </xdr:nvSpPr>
      <xdr:spPr>
        <a:xfrm>
          <a:off x="3442138" y="1346638"/>
          <a:ext cx="5621282" cy="521425"/>
        </a:xfrm>
        <a:prstGeom prst="rect">
          <a:avLst/>
        </a:prstGeom>
        <a:solidFill>
          <a:schemeClr val="accent3">
            <a:lumMod val="20000"/>
            <a:lumOff val="80000"/>
          </a:schemeClr>
        </a:solidFill>
        <a:effectLst>
          <a:outerShdw blurRad="50800" dist="38100" dir="2700000" algn="tl" rotWithShape="0">
            <a:prstClr val="black">
              <a:alpha val="40000"/>
            </a:prstClr>
          </a:outerShdw>
        </a:effectLst>
      </xdr:spPr>
      <xdr:txBody>
        <a:bodyPr wrap="none" lIns="91440" tIns="45720" rIns="91440" bIns="45720">
          <a:spAutoFit/>
        </a:bodyPr>
        <a:lstStyle/>
        <a:p>
          <a:pPr algn="ctr"/>
          <a:r>
            <a:rPr lang="en-US" altLang="ja-JP" sz="2000" b="0" cap="none" spc="0">
              <a:ln w="0"/>
              <a:solidFill>
                <a:schemeClr val="tx1"/>
              </a:solidFill>
              <a:effectLst>
                <a:outerShdw blurRad="38100" dist="19050" dir="2700000" algn="tl" rotWithShape="0">
                  <a:schemeClr val="dk1">
                    <a:alpha val="40000"/>
                  </a:schemeClr>
                </a:outerShdw>
              </a:effectLst>
            </a:rPr>
            <a:t>=COUNTIFS(</a:t>
          </a:r>
          <a:r>
            <a:rPr lang="ja-JP" altLang="en-US" sz="2000" b="0" cap="none" spc="0">
              <a:ln w="0"/>
              <a:solidFill>
                <a:srgbClr val="002060"/>
              </a:solidFill>
              <a:effectLst>
                <a:outerShdw blurRad="38100" dist="19050" dir="2700000" algn="tl" rotWithShape="0">
                  <a:schemeClr val="dk1">
                    <a:alpha val="40000"/>
                  </a:schemeClr>
                </a:outerShdw>
              </a:effectLst>
            </a:rPr>
            <a:t>条件１範囲</a:t>
          </a:r>
          <a:r>
            <a:rPr lang="en-US" altLang="ja-JP" sz="2000" b="0" cap="none" spc="0">
              <a:ln w="0"/>
              <a:solidFill>
                <a:srgbClr val="002060"/>
              </a:solidFill>
              <a:effectLst>
                <a:outerShdw blurRad="38100" dist="19050" dir="2700000" algn="tl" rotWithShape="0">
                  <a:schemeClr val="dk1">
                    <a:alpha val="40000"/>
                  </a:schemeClr>
                </a:outerShdw>
              </a:effectLst>
            </a:rPr>
            <a:t>,</a:t>
          </a:r>
          <a:r>
            <a:rPr lang="ja-JP" altLang="en-US" sz="2000" b="0" cap="none" spc="0">
              <a:ln w="0"/>
              <a:solidFill>
                <a:srgbClr val="002060"/>
              </a:solidFill>
              <a:effectLst>
                <a:outerShdw blurRad="38100" dist="19050" dir="2700000" algn="tl" rotWithShape="0">
                  <a:schemeClr val="dk1">
                    <a:alpha val="40000"/>
                  </a:schemeClr>
                </a:outerShdw>
              </a:effectLst>
            </a:rPr>
            <a:t>条件</a:t>
          </a:r>
          <a:r>
            <a:rPr lang="en-US" altLang="ja-JP" sz="2000" b="0" cap="none" spc="0">
              <a:ln w="0"/>
              <a:solidFill>
                <a:srgbClr val="002060"/>
              </a:solidFill>
              <a:effectLst>
                <a:outerShdw blurRad="38100" dist="19050" dir="2700000" algn="tl" rotWithShape="0">
                  <a:schemeClr val="dk1">
                    <a:alpha val="40000"/>
                  </a:schemeClr>
                </a:outerShdw>
              </a:effectLst>
            </a:rPr>
            <a:t>1</a:t>
          </a:r>
          <a:r>
            <a:rPr lang="en-US" altLang="ja-JP" sz="2000" b="0" cap="none" spc="0">
              <a:ln w="0"/>
              <a:solidFill>
                <a:schemeClr val="tx1"/>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条件２範囲</a:t>
          </a:r>
          <a:r>
            <a:rPr lang="en-US" altLang="ja-JP" sz="2000" b="0" cap="none" spc="0">
              <a:ln w="0"/>
              <a:solidFill>
                <a:srgbClr val="7030A0"/>
              </a:solidFill>
              <a:effectLst>
                <a:outerShdw blurRad="38100" dist="19050" dir="2700000" algn="tl" rotWithShape="0">
                  <a:schemeClr val="dk1">
                    <a:alpha val="40000"/>
                  </a:schemeClr>
                </a:outerShdw>
              </a:effectLst>
            </a:rPr>
            <a:t>,</a:t>
          </a:r>
          <a:r>
            <a:rPr lang="ja-JP" altLang="en-US" sz="2000" b="0" cap="none" spc="0">
              <a:ln w="0"/>
              <a:solidFill>
                <a:srgbClr val="7030A0"/>
              </a:solidFill>
              <a:effectLst>
                <a:outerShdw blurRad="38100" dist="19050" dir="2700000" algn="tl" rotWithShape="0">
                  <a:schemeClr val="dk1">
                    <a:alpha val="40000"/>
                  </a:schemeClr>
                </a:outerShdw>
              </a:effectLst>
            </a:rPr>
            <a:t>条件</a:t>
          </a:r>
          <a:r>
            <a:rPr lang="ja-JP" altLang="en-US" sz="2000" b="0" cap="none" spc="0">
              <a:ln w="0"/>
              <a:solidFill>
                <a:schemeClr val="tx1"/>
              </a:solidFill>
              <a:effectLst>
                <a:outerShdw blurRad="38100" dist="19050" dir="2700000" algn="tl" rotWithShape="0">
                  <a:schemeClr val="dk1">
                    <a:alpha val="40000"/>
                  </a:schemeClr>
                </a:outerShdw>
              </a:effectLst>
            </a:rPr>
            <a:t>）</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7</xdr:col>
      <xdr:colOff>152400</xdr:colOff>
      <xdr:row>60</xdr:row>
      <xdr:rowOff>219075</xdr:rowOff>
    </xdr:from>
    <xdr:ext cx="5582429" cy="3753374"/>
    <xdr:pic>
      <xdr:nvPicPr>
        <xdr:cNvPr id="2" name="図 1">
          <a:extLst>
            <a:ext uri="{FF2B5EF4-FFF2-40B4-BE49-F238E27FC236}">
              <a16:creationId xmlns:a16="http://schemas.microsoft.com/office/drawing/2014/main" id="{79DBEBE7-2437-4819-9EC8-4EA49C8D3EE2}"/>
            </a:ext>
          </a:extLst>
        </xdr:cNvPr>
        <xdr:cNvPicPr>
          <a:picLocks noChangeAspect="1"/>
        </xdr:cNvPicPr>
      </xdr:nvPicPr>
      <xdr:blipFill>
        <a:blip xmlns:r="http://schemas.openxmlformats.org/officeDocument/2006/relationships" r:embed="rId1"/>
        <a:stretch>
          <a:fillRect/>
        </a:stretch>
      </xdr:blipFill>
      <xdr:spPr>
        <a:xfrm>
          <a:off x="3486150" y="14573250"/>
          <a:ext cx="5582429" cy="37533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2P" refreshedDate="45831.189112962966" createdVersion="8" refreshedVersion="8" minRefreshableVersion="3" recordCount="21" xr:uid="{F7FAFDA5-D3DE-4A68-922D-D85E4D736C60}">
  <cacheSource type="worksheet">
    <worksheetSource name="テーブル1"/>
  </cacheSource>
  <cacheFields count="7">
    <cacheField name="注文日" numFmtId="176">
      <sharedItems containsSemiMixedTypes="0" containsNonDate="0" containsDate="1" containsString="0" minDate="2025-06-04T00:00:00" maxDate="2025-06-16T00:00:00"/>
    </cacheField>
    <cacheField name="時間帯" numFmtId="176">
      <sharedItems count="2">
        <s v="昼"/>
        <s v="夜"/>
      </sharedItems>
    </cacheField>
    <cacheField name="メニュー" numFmtId="0">
      <sharedItems/>
    </cacheField>
    <cacheField name="種別" numFmtId="0">
      <sharedItems count="4">
        <s v="洋風弁当"/>
        <s v="和風弁当"/>
        <s v="丼物"/>
        <s v="中華弁当"/>
      </sharedItems>
    </cacheField>
    <cacheField name="単価" numFmtId="0">
      <sharedItems containsSemiMixedTypes="0" containsString="0" containsNumber="1" containsInteger="1" minValue="700" maxValue="900"/>
    </cacheField>
    <cacheField name="数量" numFmtId="0">
      <sharedItems containsSemiMixedTypes="0" containsString="0" containsNumber="1" containsInteger="1" minValue="1" maxValue="15"/>
    </cacheField>
    <cacheField name="注文金額" numFmtId="38">
      <sharedItems containsSemiMixedTypes="0" containsString="0" containsNumber="1" containsInteger="1" minValue="900" maxValue="105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
  <r>
    <d v="2025-06-04T00:00:00"/>
    <x v="0"/>
    <s v="唐揚げ弁当"/>
    <x v="0"/>
    <n v="700"/>
    <n v="6"/>
    <n v="4200"/>
  </r>
  <r>
    <d v="2025-06-04T00:00:00"/>
    <x v="0"/>
    <s v="生姜焼き弁当"/>
    <x v="1"/>
    <n v="750"/>
    <n v="3"/>
    <n v="2250"/>
  </r>
  <r>
    <d v="2025-06-04T00:00:00"/>
    <x v="1"/>
    <s v="幕の内弁当"/>
    <x v="1"/>
    <n v="900"/>
    <n v="1"/>
    <n v="900"/>
  </r>
  <r>
    <d v="2025-06-05T00:00:00"/>
    <x v="0"/>
    <s v="親子丼"/>
    <x v="2"/>
    <n v="700"/>
    <n v="5"/>
    <n v="3500"/>
  </r>
  <r>
    <d v="2025-06-05T00:00:00"/>
    <x v="1"/>
    <s v="焼肉弁当"/>
    <x v="1"/>
    <n v="750"/>
    <n v="5"/>
    <n v="3750"/>
  </r>
  <r>
    <d v="2025-06-05T00:00:00"/>
    <x v="0"/>
    <s v="唐揚げ弁当"/>
    <x v="0"/>
    <n v="700"/>
    <n v="15"/>
    <n v="10500"/>
  </r>
  <r>
    <d v="2025-06-05T00:00:00"/>
    <x v="0"/>
    <s v="ミックスフライ弁当"/>
    <x v="0"/>
    <n v="750"/>
    <n v="8"/>
    <n v="6000"/>
  </r>
  <r>
    <d v="2025-06-05T00:00:00"/>
    <x v="1"/>
    <s v="さば塩焼弁当"/>
    <x v="1"/>
    <n v="750"/>
    <n v="10"/>
    <n v="7500"/>
  </r>
  <r>
    <d v="2025-06-08T00:00:00"/>
    <x v="0"/>
    <s v="豚キムチ弁当"/>
    <x v="3"/>
    <n v="850"/>
    <n v="5"/>
    <n v="4250"/>
  </r>
  <r>
    <d v="2025-06-10T00:00:00"/>
    <x v="1"/>
    <s v="カツ丼"/>
    <x v="2"/>
    <n v="800"/>
    <n v="2"/>
    <n v="1600"/>
  </r>
  <r>
    <d v="2025-06-10T00:00:00"/>
    <x v="0"/>
    <s v="生姜焼き弁当"/>
    <x v="0"/>
    <n v="750"/>
    <n v="5"/>
    <n v="3750"/>
  </r>
  <r>
    <d v="2025-06-11T00:00:00"/>
    <x v="0"/>
    <s v="さば塩焼弁当"/>
    <x v="1"/>
    <n v="750"/>
    <n v="7"/>
    <n v="5250"/>
  </r>
  <r>
    <d v="2025-06-11T00:00:00"/>
    <x v="0"/>
    <s v="親子丼"/>
    <x v="2"/>
    <n v="700"/>
    <n v="8"/>
    <n v="5600"/>
  </r>
  <r>
    <d v="2025-06-11T00:00:00"/>
    <x v="1"/>
    <s v="あんかけ弁当"/>
    <x v="3"/>
    <n v="700"/>
    <n v="3"/>
    <n v="2100"/>
  </r>
  <r>
    <d v="2025-06-12T00:00:00"/>
    <x v="0"/>
    <s v="唐揚げ弁当"/>
    <x v="0"/>
    <n v="700"/>
    <n v="12"/>
    <n v="8400"/>
  </r>
  <r>
    <d v="2025-06-12T00:00:00"/>
    <x v="0"/>
    <s v="幕の内弁当"/>
    <x v="1"/>
    <n v="900"/>
    <n v="6"/>
    <n v="5400"/>
  </r>
  <r>
    <d v="2025-06-12T00:00:00"/>
    <x v="0"/>
    <s v="豚キムチ弁当"/>
    <x v="3"/>
    <n v="850"/>
    <n v="7"/>
    <n v="5950"/>
  </r>
  <r>
    <d v="2025-06-12T00:00:00"/>
    <x v="1"/>
    <s v="ミックスフライ弁当"/>
    <x v="0"/>
    <n v="750"/>
    <n v="2"/>
    <n v="1500"/>
  </r>
  <r>
    <d v="2025-06-13T00:00:00"/>
    <x v="1"/>
    <s v="あんかけ弁当"/>
    <x v="3"/>
    <n v="700"/>
    <n v="4"/>
    <n v="2800"/>
  </r>
  <r>
    <d v="2025-06-14T00:00:00"/>
    <x v="0"/>
    <s v="豚キムチ弁当"/>
    <x v="3"/>
    <n v="850"/>
    <n v="10"/>
    <n v="8500"/>
  </r>
  <r>
    <d v="2025-06-15T00:00:00"/>
    <x v="1"/>
    <s v="幕の内弁当"/>
    <x v="1"/>
    <n v="900"/>
    <n v="8"/>
    <n v="72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17AC599-D1A8-494E-87C3-5A57FDBD6679}" name="ピボットテーブル1" cacheId="0" applyNumberFormats="0" applyBorderFormats="0" applyFontFormats="0" applyPatternFormats="0" applyAlignmentFormats="0" applyWidthHeightFormats="1" dataCaption="値" updatedVersion="8" minRefreshableVersion="3" useAutoFormatting="1" colGrandTotals="0" itemPrintTitles="1" createdVersion="8" indent="0" outline="1" outlineData="1" multipleFieldFilters="0">
  <location ref="A28:C34" firstHeaderRow="1" firstDataRow="2" firstDataCol="1"/>
  <pivotFields count="7">
    <pivotField numFmtId="176" showAll="0"/>
    <pivotField axis="axisCol" showAll="0">
      <items count="3">
        <item x="0"/>
        <item x="1"/>
        <item t="default"/>
      </items>
    </pivotField>
    <pivotField showAll="0"/>
    <pivotField axis="axisRow" showAll="0">
      <items count="5">
        <item x="0"/>
        <item x="1"/>
        <item x="3"/>
        <item x="2"/>
        <item t="default"/>
      </items>
    </pivotField>
    <pivotField showAll="0"/>
    <pivotField dataField="1" showAll="0"/>
    <pivotField numFmtId="38" showAll="0"/>
  </pivotFields>
  <rowFields count="1">
    <field x="3"/>
  </rowFields>
  <rowItems count="5">
    <i>
      <x/>
    </i>
    <i>
      <x v="1"/>
    </i>
    <i>
      <x v="2"/>
    </i>
    <i>
      <x v="3"/>
    </i>
    <i t="grand">
      <x/>
    </i>
  </rowItems>
  <colFields count="1">
    <field x="1"/>
  </colFields>
  <colItems count="2">
    <i>
      <x/>
    </i>
    <i>
      <x v="1"/>
    </i>
  </colItems>
  <dataFields count="1">
    <dataField name="平均 / 数量" fld="5" subtotal="average" baseField="0" baseItem="0" numFmtId="38"/>
  </dataFields>
  <formats count="2">
    <format dxfId="47">
      <pivotArea outline="0" collapsedLevelsAreSubtotals="1" fieldPosition="0"/>
    </format>
    <format dxfId="46">
      <pivotArea collapsedLevelsAreSubtotals="1" fieldPosition="0">
        <references count="2">
          <reference field="1" count="1" selected="0">
            <x v="1"/>
          </reference>
          <reference field="3"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48834DC-3079-465B-B076-C6558C34B3DB}" name="テーブル1" displayName="テーブル1" ref="A2:G23" totalsRowShown="0" headerRowDxfId="45" headerRowBorderDxfId="44" tableBorderDxfId="43" totalsRowBorderDxfId="42" headerRowCellStyle="標準 3">
  <autoFilter ref="A2:G23" xr:uid="{648834DC-3079-465B-B076-C6558C34B3DB}"/>
  <tableColumns count="7">
    <tableColumn id="1" xr3:uid="{50E8D782-3573-46A0-8A98-0A1E36B1A22D}" name="注文日" dataDxfId="41" dataCellStyle="標準 3"/>
    <tableColumn id="2" xr3:uid="{9E676DB1-342E-4D28-9C35-D05C8EA3F119}" name="時間帯" dataDxfId="40" dataCellStyle="標準 3"/>
    <tableColumn id="3" xr3:uid="{212BD9C8-5813-40AB-BD7E-99F0135ADAA0}" name="メニュー" dataDxfId="39" dataCellStyle="標準 3"/>
    <tableColumn id="4" xr3:uid="{D7BC4DCA-4180-45F2-A61F-E33D8FF1F64C}" name="種別" dataDxfId="38" dataCellStyle="標準 3"/>
    <tableColumn id="5" xr3:uid="{96EF8C4F-E69C-4C2B-92B5-9CA7FC609D6E}" name="単価" dataDxfId="37" dataCellStyle="標準 3"/>
    <tableColumn id="6" xr3:uid="{B845B153-BD33-4B28-9602-640198E5A974}" name="数量" dataDxfId="36" dataCellStyle="標準 3"/>
    <tableColumn id="7" xr3:uid="{94F91852-A56D-4D4F-9407-D5897600C688}" name="注文金額" dataDxfId="35" dataCellStyle="桁区切り 3">
      <calculatedColumnFormula>E3*F3</calculatedColumnFormula>
    </tableColumn>
  </tableColumns>
  <tableStyleInfo name="TableStyleMedium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BD8BF30-6A61-4AB6-86A2-A4D18509EBE7}" name="テーブル2" displayName="テーブル2" ref="A2:F14" totalsRowShown="0" headerRowDxfId="34" dataDxfId="33" headerRowCellStyle="標準 3" dataCellStyle="標準 3">
  <autoFilter ref="A2:F14" xr:uid="{8BD8BF30-6A61-4AB6-86A2-A4D18509EBE7}"/>
  <tableColumns count="6">
    <tableColumn id="1" xr3:uid="{9BA47C1C-C567-4267-BB74-38FFD26CA59A}" name="No." dataDxfId="32" dataCellStyle="標準 3"/>
    <tableColumn id="2" xr3:uid="{15F28BB7-70B0-4D47-A475-E70CFE55639A}" name="名前" dataDxfId="31" dataCellStyle="標準 3"/>
    <tableColumn id="3" xr3:uid="{D277B797-E427-486C-A2AE-1814DF7AC070}" name="性別" dataDxfId="30" dataCellStyle="標準 3"/>
    <tableColumn id="4" xr3:uid="{67CD8D34-6267-400C-AC9F-DE3D56B20C65}" name="年齢" dataDxfId="29" dataCellStyle="標準 3"/>
    <tableColumn id="5" xr3:uid="{BB1C217D-862B-40BB-9B9D-55C519CA79DB}" name="利用数" dataDxfId="28" dataCellStyle="標準 3"/>
    <tableColumn id="6" xr3:uid="{15AD6B03-B5CC-4733-AA24-D8EB7358016F}" name="住所" dataDxfId="27" dataCellStyle="標準 3"/>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0327990-1BE2-4D6F-840E-B6BDA6705BDA}" name="テーブル3" displayName="テーブル3" ref="A2:F14" totalsRowShown="0" headerRowDxfId="26" dataDxfId="25" tableBorderDxfId="24" headerRowCellStyle="標準 3" dataCellStyle="標準 3">
  <autoFilter ref="A2:F14" xr:uid="{F0327990-1BE2-4D6F-840E-B6BDA6705BDA}"/>
  <tableColumns count="6">
    <tableColumn id="1" xr3:uid="{E77B606D-F791-406F-9844-F5ABE5369F26}" name="No." dataDxfId="23" dataCellStyle="標準 3"/>
    <tableColumn id="2" xr3:uid="{D263E194-059C-4EBC-B552-9540CED66C3A}" name="名前" dataDxfId="22" dataCellStyle="標準 3"/>
    <tableColumn id="3" xr3:uid="{A85A3965-2AFA-435B-B40C-574D366ED74C}" name="性別" dataDxfId="21" dataCellStyle="標準 3"/>
    <tableColumn id="4" xr3:uid="{7F2F6206-13D8-4071-B249-5A821D469ADE}" name="年齢" dataDxfId="20" dataCellStyle="標準 3"/>
    <tableColumn id="5" xr3:uid="{B9E2C9BB-462B-4425-956A-BCAFD35E147C}" name="利用数" dataDxfId="19" dataCellStyle="標準 3"/>
    <tableColumn id="6" xr3:uid="{E7305455-3175-4D5E-993F-C1300149CCD9}" name="住所" dataDxfId="18" dataCellStyle="標準 3"/>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01329FF-BF2F-4320-9727-E8F7702E8345}" name="テーブル4" displayName="テーブル4" ref="A2:E23" totalsRowShown="0" headerRowDxfId="17" headerRowCellStyle="標準 3">
  <autoFilter ref="A2:E23" xr:uid="{D01329FF-BF2F-4320-9727-E8F7702E8345}"/>
  <tableColumns count="5">
    <tableColumn id="1" xr3:uid="{D48B9139-3232-4A65-804B-16CE2198F281}" name="受付日" dataDxfId="16" dataCellStyle="標準 2"/>
    <tableColumn id="2" xr3:uid="{376F802D-08FC-4796-81EC-DD86DF979461}" name="受付区分" dataDxfId="15" dataCellStyle="標準 2"/>
    <tableColumn id="3" xr3:uid="{5B2BC70A-6EF8-4F07-AA37-09E9C3F7CDD4}" name="主な内容" dataDxfId="14" dataCellStyle="標準 2"/>
    <tableColumn id="4" xr3:uid="{A8FFA3C0-926E-456A-BA12-DD15D16481A0}" name="対応者" dataDxfId="13" dataCellStyle="標準 2"/>
    <tableColumn id="5" xr3:uid="{85645630-3BF7-41E5-A4D1-8F63F4BB4754}" name="月" dataDxfId="12" dataCellStyle="標準 2">
      <calculatedColumnFormula>MONTH(A3)</calculatedColumnFormula>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0B3CAE5-B7F2-416B-92E0-21C7A6BA8BD1}" name="テーブル5" displayName="テーブル5" ref="A3:I28" totalsRowShown="0" headerRowDxfId="11" dataDxfId="10" tableBorderDxfId="9" headerRowCellStyle="標準 3" dataCellStyle="標準 3">
  <autoFilter ref="A3:I28" xr:uid="{90B3CAE5-B7F2-416B-92E0-21C7A6BA8BD1}"/>
  <tableColumns count="9">
    <tableColumn id="1" xr3:uid="{B3C76EED-6BEF-4541-A273-E86CEC875A30}" name="番号" dataDxfId="8" dataCellStyle="標準 3"/>
    <tableColumn id="2" xr3:uid="{035B070D-A208-496D-B12A-631E7E8F9565}" name="氏名" dataDxfId="7" dataCellStyle="標準 3"/>
    <tableColumn id="9" xr3:uid="{3986F3C5-1A77-4A56-81FB-EAF6541B8D0F}" name="性別" dataDxfId="6" dataCellStyle="標準 3"/>
    <tableColumn id="10" xr3:uid="{45C095D7-EF65-46A8-A273-3DD765585CBE}" name="年齢" dataDxfId="5" dataCellStyle="標準 3"/>
    <tableColumn id="3" xr3:uid="{0B515671-F587-4D64-8975-2DF874CC248D}" name="英語" dataDxfId="4" dataCellStyle="標準 3"/>
    <tableColumn id="4" xr3:uid="{BA43C6A6-2CF4-45E0-97DA-B6380E82FA74}" name="数理" dataDxfId="3" dataCellStyle="標準 3"/>
    <tableColumn id="5" xr3:uid="{698EEA3C-F092-43CD-B72B-F6FFE156EA0C}" name="政倫" dataDxfId="2" dataCellStyle="標準 3"/>
    <tableColumn id="6" xr3:uid="{7BC416AD-CE3A-4040-A4FF-9A6F895B027D}" name="合計" dataDxfId="1" dataCellStyle="標準 3">
      <calculatedColumnFormula>SUM(テーブル5[[#This Row],[英語]:[政倫]])</calculatedColumnFormula>
    </tableColumn>
    <tableColumn id="7" xr3:uid="{E28A314D-7E5C-43C9-9DB1-D2D67BA1C27E}" name="順位" dataDxfId="0" dataCellStyle="標準 3">
      <calculatedColumnFormula>RANK(H4,$H$4:$H$28)</calculatedColumnFormula>
    </tableColumn>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F2BD-B3AF-4BD8-8504-70215F4BADEA}">
  <dimension ref="B1:B18"/>
  <sheetViews>
    <sheetView zoomScale="160" zoomScaleNormal="160" workbookViewId="0"/>
  </sheetViews>
  <sheetFormatPr defaultRowHeight="18.75"/>
  <sheetData>
    <row r="1" spans="2:2" s="124" customFormat="1"/>
    <row r="4" spans="2:2">
      <c r="B4" t="s">
        <v>283</v>
      </c>
    </row>
    <row r="5" spans="2:2">
      <c r="B5" t="s">
        <v>284</v>
      </c>
    </row>
    <row r="6" spans="2:2">
      <c r="B6" t="s">
        <v>285</v>
      </c>
    </row>
    <row r="7" spans="2:2">
      <c r="B7" t="s">
        <v>286</v>
      </c>
    </row>
    <row r="8" spans="2:2">
      <c r="B8" t="s">
        <v>287</v>
      </c>
    </row>
    <row r="9" spans="2:2">
      <c r="B9" t="s">
        <v>288</v>
      </c>
    </row>
    <row r="10" spans="2:2">
      <c r="B10" t="s">
        <v>289</v>
      </c>
    </row>
    <row r="11" spans="2:2">
      <c r="B11" t="s">
        <v>290</v>
      </c>
    </row>
    <row r="13" spans="2:2">
      <c r="B13" t="s">
        <v>291</v>
      </c>
    </row>
    <row r="14" spans="2:2">
      <c r="B14" t="s">
        <v>292</v>
      </c>
    </row>
    <row r="18" s="124" customFormat="1"/>
  </sheetData>
  <phoneticPr fontId="10"/>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87F55-752A-49E5-A474-34A6C6E8BBA5}">
  <sheetPr>
    <tabColor theme="8" tint="0.79998168889431442"/>
  </sheetPr>
  <dimension ref="A1:F10"/>
  <sheetViews>
    <sheetView zoomScale="160" zoomScaleNormal="160" workbookViewId="0"/>
  </sheetViews>
  <sheetFormatPr defaultRowHeight="18.75"/>
  <cols>
    <col min="1" max="1" width="8.25" style="16" customWidth="1"/>
    <col min="2" max="2" width="7.75" style="16" customWidth="1"/>
    <col min="3" max="3" width="9" style="16" customWidth="1"/>
    <col min="4" max="4" width="7.625" style="16" customWidth="1"/>
    <col min="5" max="5" width="1.375" style="16" customWidth="1"/>
    <col min="6" max="6" width="18.625" style="16" customWidth="1"/>
    <col min="7" max="16384" width="9" style="16"/>
  </cols>
  <sheetData>
    <row r="1" spans="1:6">
      <c r="A1" s="16" t="s">
        <v>202</v>
      </c>
    </row>
    <row r="2" spans="1:6">
      <c r="A2" s="61" t="s">
        <v>201</v>
      </c>
      <c r="B2" s="61" t="s">
        <v>188</v>
      </c>
      <c r="C2" s="61" t="s">
        <v>200</v>
      </c>
      <c r="D2" s="61" t="s">
        <v>199</v>
      </c>
      <c r="F2" s="60" t="s">
        <v>198</v>
      </c>
    </row>
    <row r="3" spans="1:6">
      <c r="A3" s="58">
        <v>41671</v>
      </c>
      <c r="B3" s="57" t="s">
        <v>192</v>
      </c>
      <c r="C3" s="57" t="s">
        <v>191</v>
      </c>
      <c r="D3" s="56">
        <v>620</v>
      </c>
      <c r="F3" s="59"/>
    </row>
    <row r="4" spans="1:6">
      <c r="A4" s="58">
        <v>41672</v>
      </c>
      <c r="B4" s="57" t="s">
        <v>194</v>
      </c>
      <c r="C4" s="57" t="s">
        <v>196</v>
      </c>
      <c r="D4" s="56">
        <v>1150</v>
      </c>
    </row>
    <row r="5" spans="1:6">
      <c r="A5" s="58">
        <v>41673</v>
      </c>
      <c r="B5" s="57" t="s">
        <v>176</v>
      </c>
      <c r="C5" s="57" t="s">
        <v>190</v>
      </c>
      <c r="D5" s="56">
        <v>830</v>
      </c>
    </row>
    <row r="6" spans="1:6">
      <c r="A6" s="58">
        <v>41674</v>
      </c>
      <c r="B6" s="57" t="s">
        <v>192</v>
      </c>
      <c r="C6" s="57" t="s">
        <v>196</v>
      </c>
      <c r="D6" s="56">
        <v>630</v>
      </c>
    </row>
    <row r="7" spans="1:6">
      <c r="A7" s="58">
        <v>41675</v>
      </c>
      <c r="B7" s="57" t="s">
        <v>194</v>
      </c>
      <c r="C7" s="57" t="s">
        <v>191</v>
      </c>
      <c r="D7" s="56">
        <v>1080</v>
      </c>
      <c r="F7" s="16" t="s">
        <v>197</v>
      </c>
    </row>
    <row r="8" spans="1:6">
      <c r="A8" s="58">
        <v>41676</v>
      </c>
      <c r="B8" s="57" t="s">
        <v>192</v>
      </c>
      <c r="C8" s="57" t="s">
        <v>191</v>
      </c>
      <c r="D8" s="56">
        <v>860</v>
      </c>
      <c r="F8" s="16" t="s">
        <v>195</v>
      </c>
    </row>
    <row r="9" spans="1:6">
      <c r="A9" s="58">
        <v>41677</v>
      </c>
      <c r="B9" s="57" t="s">
        <v>176</v>
      </c>
      <c r="C9" s="57" t="s">
        <v>190</v>
      </c>
      <c r="D9" s="56">
        <v>1200</v>
      </c>
      <c r="F9" s="16" t="s">
        <v>193</v>
      </c>
    </row>
    <row r="10" spans="1:6">
      <c r="A10" s="55"/>
      <c r="B10" s="55"/>
    </row>
  </sheetData>
  <phoneticPr fontId="10"/>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69BF7-2076-4C47-9A74-42F9242522CA}">
  <sheetPr>
    <tabColor theme="8" tint="0.79998168889431442"/>
  </sheetPr>
  <dimension ref="A1:L14"/>
  <sheetViews>
    <sheetView showGridLines="0" zoomScale="160" zoomScaleNormal="160" workbookViewId="0">
      <selection activeCell="G9" sqref="G9"/>
    </sheetView>
  </sheetViews>
  <sheetFormatPr defaultRowHeight="18.75"/>
  <cols>
    <col min="1" max="1" width="7" style="16" customWidth="1"/>
    <col min="2" max="2" width="13" style="16" bestFit="1" customWidth="1"/>
    <col min="3" max="3" width="6.375" style="16" customWidth="1"/>
    <col min="4" max="4" width="9" style="16" bestFit="1" customWidth="1"/>
    <col min="5" max="5" width="0.875" style="16" customWidth="1"/>
    <col min="6" max="8" width="9.625" style="16" customWidth="1"/>
    <col min="9" max="16384" width="9" style="16"/>
  </cols>
  <sheetData>
    <row r="1" spans="1:12">
      <c r="A1" s="16" t="s">
        <v>220</v>
      </c>
      <c r="F1" s="16" t="s">
        <v>219</v>
      </c>
    </row>
    <row r="2" spans="1:12">
      <c r="A2" s="41" t="s">
        <v>218</v>
      </c>
      <c r="B2" s="41" t="s">
        <v>217</v>
      </c>
      <c r="C2" s="41" t="s">
        <v>4</v>
      </c>
      <c r="D2" s="41" t="s">
        <v>216</v>
      </c>
      <c r="F2" s="65" t="s">
        <v>215</v>
      </c>
      <c r="G2" s="65" t="s">
        <v>214</v>
      </c>
      <c r="H2" s="65" t="s">
        <v>213</v>
      </c>
    </row>
    <row r="3" spans="1:12">
      <c r="A3" s="52">
        <v>1001</v>
      </c>
      <c r="B3" s="50" t="s">
        <v>212</v>
      </c>
      <c r="C3" s="52">
        <v>25</v>
      </c>
      <c r="D3" s="62">
        <v>128000</v>
      </c>
      <c r="F3" s="64">
        <v>20</v>
      </c>
      <c r="G3" s="64">
        <v>30</v>
      </c>
      <c r="H3" s="121"/>
    </row>
    <row r="4" spans="1:12">
      <c r="A4" s="52">
        <v>1002</v>
      </c>
      <c r="B4" s="50" t="s">
        <v>211</v>
      </c>
      <c r="C4" s="52">
        <v>30</v>
      </c>
      <c r="D4" s="62">
        <v>235000</v>
      </c>
      <c r="F4" s="64">
        <v>30</v>
      </c>
      <c r="G4" s="64">
        <v>40</v>
      </c>
      <c r="H4" s="63"/>
    </row>
    <row r="5" spans="1:12">
      <c r="A5" s="52">
        <v>1003</v>
      </c>
      <c r="B5" s="50" t="s">
        <v>210</v>
      </c>
      <c r="C5" s="52">
        <v>44</v>
      </c>
      <c r="D5" s="62">
        <v>261000</v>
      </c>
    </row>
    <row r="6" spans="1:12">
      <c r="A6" s="52">
        <v>1004</v>
      </c>
      <c r="B6" s="50" t="s">
        <v>209</v>
      </c>
      <c r="C6" s="52">
        <v>22</v>
      </c>
      <c r="D6" s="62">
        <v>115000</v>
      </c>
      <c r="G6" s="127"/>
    </row>
    <row r="7" spans="1:12">
      <c r="A7" s="52">
        <v>1005</v>
      </c>
      <c r="B7" s="50" t="s">
        <v>208</v>
      </c>
      <c r="C7" s="52">
        <v>36</v>
      </c>
      <c r="D7" s="62">
        <v>198000</v>
      </c>
    </row>
    <row r="8" spans="1:12">
      <c r="A8" s="52">
        <v>1006</v>
      </c>
      <c r="B8" s="50" t="s">
        <v>207</v>
      </c>
      <c r="C8" s="52">
        <v>24</v>
      </c>
      <c r="D8" s="62">
        <v>213000</v>
      </c>
      <c r="G8" s="127"/>
    </row>
    <row r="9" spans="1:12">
      <c r="A9" s="52">
        <v>1007</v>
      </c>
      <c r="B9" s="50" t="s">
        <v>206</v>
      </c>
      <c r="C9" s="52">
        <v>48</v>
      </c>
      <c r="D9" s="62">
        <v>312000</v>
      </c>
      <c r="G9" s="127"/>
    </row>
    <row r="10" spans="1:12">
      <c r="A10" s="52">
        <v>1008</v>
      </c>
      <c r="B10" s="50" t="s">
        <v>205</v>
      </c>
      <c r="C10" s="52">
        <v>25</v>
      </c>
      <c r="D10" s="62">
        <v>156000</v>
      </c>
      <c r="G10" s="127"/>
    </row>
    <row r="11" spans="1:12">
      <c r="A11" s="53">
        <v>1009</v>
      </c>
      <c r="B11" s="50" t="s">
        <v>204</v>
      </c>
      <c r="C11" s="52">
        <v>33</v>
      </c>
      <c r="D11" s="62">
        <v>226000</v>
      </c>
    </row>
    <row r="12" spans="1:12">
      <c r="A12" s="52">
        <v>1010</v>
      </c>
      <c r="B12" s="50" t="s">
        <v>203</v>
      </c>
      <c r="C12" s="52">
        <v>38</v>
      </c>
      <c r="D12" s="62">
        <v>223000</v>
      </c>
    </row>
    <row r="14" spans="1:12">
      <c r="F14" s="125" t="s">
        <v>281</v>
      </c>
      <c r="G14" s="126"/>
      <c r="H14" s="126"/>
      <c r="I14" s="126"/>
      <c r="J14" s="126"/>
      <c r="K14" s="126"/>
      <c r="L14" s="126"/>
    </row>
  </sheetData>
  <phoneticPr fontId="10"/>
  <pageMargins left="0.7" right="0.7" top="0.75" bottom="0.75" header="0.3" footer="0.3"/>
  <pageSetup paperSize="9"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3E3C1-8846-4F07-92C5-83FF39EA93C6}">
  <sheetPr>
    <tabColor theme="8" tint="0.79998168889431442"/>
  </sheetPr>
  <dimension ref="A1:H12"/>
  <sheetViews>
    <sheetView zoomScale="130" zoomScaleNormal="130" workbookViewId="0"/>
  </sheetViews>
  <sheetFormatPr defaultRowHeight="18.75"/>
  <cols>
    <col min="1" max="1" width="8.5" style="16" customWidth="1"/>
    <col min="2" max="2" width="22.75" style="16" customWidth="1"/>
    <col min="3" max="3" width="6.125" style="16" customWidth="1"/>
    <col min="4" max="4" width="5.875" style="16" customWidth="1"/>
    <col min="5" max="5" width="4" style="16" customWidth="1"/>
    <col min="6" max="6" width="5.625" style="16" customWidth="1"/>
    <col min="7" max="7" width="19.875" style="16" customWidth="1"/>
    <col min="8" max="8" width="6.5" style="16" customWidth="1"/>
    <col min="9" max="16384" width="9" style="16"/>
  </cols>
  <sheetData>
    <row r="1" spans="1:8">
      <c r="A1" s="16" t="s">
        <v>235</v>
      </c>
    </row>
    <row r="2" spans="1:8" ht="36">
      <c r="A2" s="60" t="s">
        <v>201</v>
      </c>
      <c r="B2" s="60" t="s">
        <v>234</v>
      </c>
      <c r="C2" s="60" t="s">
        <v>233</v>
      </c>
      <c r="D2" s="71" t="s">
        <v>232</v>
      </c>
      <c r="F2" s="65" t="s">
        <v>231</v>
      </c>
      <c r="G2" s="70" t="s">
        <v>230</v>
      </c>
      <c r="H2" s="65" t="s">
        <v>187</v>
      </c>
    </row>
    <row r="3" spans="1:8" ht="14.25" customHeight="1">
      <c r="A3" s="68">
        <v>41671</v>
      </c>
      <c r="B3" s="67" t="s">
        <v>229</v>
      </c>
      <c r="C3" s="67">
        <v>14</v>
      </c>
      <c r="D3" s="66">
        <f t="shared" ref="D3:D9" si="0">MONTH(A3)</f>
        <v>2</v>
      </c>
      <c r="F3" s="64">
        <v>2</v>
      </c>
      <c r="G3" s="69" t="s">
        <v>226</v>
      </c>
      <c r="H3" s="69"/>
    </row>
    <row r="4" spans="1:8" ht="14.25" customHeight="1">
      <c r="A4" s="68">
        <v>41676</v>
      </c>
      <c r="B4" s="129" t="s">
        <v>228</v>
      </c>
      <c r="C4" s="67">
        <v>20</v>
      </c>
      <c r="D4" s="66">
        <f t="shared" si="0"/>
        <v>2</v>
      </c>
      <c r="F4" s="64">
        <v>2</v>
      </c>
      <c r="G4" s="69" t="s">
        <v>224</v>
      </c>
      <c r="H4" s="69"/>
    </row>
    <row r="5" spans="1:8" ht="14.25" customHeight="1">
      <c r="A5" s="68">
        <v>41684</v>
      </c>
      <c r="B5" s="67" t="s">
        <v>227</v>
      </c>
      <c r="C5" s="67">
        <v>12</v>
      </c>
      <c r="D5" s="66">
        <f t="shared" si="0"/>
        <v>2</v>
      </c>
      <c r="F5" s="64">
        <v>3</v>
      </c>
      <c r="G5" s="69" t="s">
        <v>226</v>
      </c>
      <c r="H5" s="69"/>
    </row>
    <row r="6" spans="1:8" ht="14.25" customHeight="1">
      <c r="A6" s="68">
        <v>41692</v>
      </c>
      <c r="B6" s="129" t="s">
        <v>225</v>
      </c>
      <c r="C6" s="67">
        <v>18</v>
      </c>
      <c r="D6" s="66">
        <f t="shared" si="0"/>
        <v>2</v>
      </c>
      <c r="F6" s="64">
        <v>3</v>
      </c>
      <c r="G6" s="69" t="s">
        <v>224</v>
      </c>
      <c r="H6" s="69"/>
    </row>
    <row r="7" spans="1:8" ht="14.25" customHeight="1">
      <c r="A7" s="68">
        <v>41716</v>
      </c>
      <c r="B7" s="67" t="s">
        <v>223</v>
      </c>
      <c r="C7" s="67">
        <v>23</v>
      </c>
      <c r="D7" s="66">
        <f t="shared" si="0"/>
        <v>3</v>
      </c>
    </row>
    <row r="8" spans="1:8" ht="14.25" customHeight="1">
      <c r="A8" s="68">
        <v>41719</v>
      </c>
      <c r="B8" s="67" t="s">
        <v>222</v>
      </c>
      <c r="C8" s="67">
        <v>8</v>
      </c>
      <c r="D8" s="66">
        <f t="shared" si="0"/>
        <v>3</v>
      </c>
    </row>
    <row r="9" spans="1:8" ht="14.25" customHeight="1">
      <c r="A9" s="68">
        <v>41727</v>
      </c>
      <c r="B9" s="67" t="s">
        <v>221</v>
      </c>
      <c r="C9" s="67">
        <v>19</v>
      </c>
      <c r="D9" s="66">
        <f t="shared" si="0"/>
        <v>3</v>
      </c>
      <c r="F9" s="122" t="s">
        <v>282</v>
      </c>
    </row>
    <row r="10" spans="1:8">
      <c r="F10" s="123" t="s">
        <v>294</v>
      </c>
    </row>
    <row r="12" spans="1:8">
      <c r="B12" s="128" t="s">
        <v>293</v>
      </c>
      <c r="C12" s="126"/>
      <c r="D12" s="126"/>
      <c r="E12" s="126"/>
      <c r="F12" s="126"/>
      <c r="G12" s="126"/>
    </row>
  </sheetData>
  <phoneticPr fontId="1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sheetPr>
  <dimension ref="B1:L20"/>
  <sheetViews>
    <sheetView zoomScale="145" zoomScaleNormal="145" workbookViewId="0">
      <selection activeCell="B3" sqref="B3:F9"/>
    </sheetView>
  </sheetViews>
  <sheetFormatPr defaultRowHeight="18.75"/>
  <cols>
    <col min="1" max="1" width="2.125" customWidth="1"/>
    <col min="2" max="2" width="4.125" customWidth="1"/>
    <col min="6" max="6" width="11.125" customWidth="1"/>
  </cols>
  <sheetData>
    <row r="1" spans="2:9" ht="28.5" customHeight="1"/>
    <row r="2" spans="2:9">
      <c r="B2" s="1" t="s">
        <v>0</v>
      </c>
      <c r="C2" s="1"/>
      <c r="D2" s="1"/>
      <c r="E2" s="1"/>
      <c r="F2" s="2"/>
      <c r="G2" s="1"/>
      <c r="H2" s="1"/>
      <c r="I2" s="1"/>
    </row>
    <row r="3" spans="2:9">
      <c r="B3" s="3" t="s">
        <v>1</v>
      </c>
      <c r="C3" s="4" t="s">
        <v>2</v>
      </c>
      <c r="D3" s="4" t="s">
        <v>3</v>
      </c>
      <c r="E3" s="4" t="s">
        <v>4</v>
      </c>
      <c r="F3" s="5" t="s">
        <v>5</v>
      </c>
      <c r="G3" s="1"/>
      <c r="H3" s="130" t="s">
        <v>6</v>
      </c>
      <c r="I3" s="131"/>
    </row>
    <row r="4" spans="2:9">
      <c r="B4" s="6">
        <v>1</v>
      </c>
      <c r="C4" s="7" t="s">
        <v>7</v>
      </c>
      <c r="D4" s="7" t="s">
        <v>8</v>
      </c>
      <c r="E4" s="7">
        <v>42</v>
      </c>
      <c r="F4" s="87">
        <v>4500</v>
      </c>
      <c r="G4" s="1"/>
      <c r="H4" s="132" t="s">
        <v>9</v>
      </c>
      <c r="I4" s="133"/>
    </row>
    <row r="5" spans="2:9">
      <c r="B5" s="6">
        <v>2</v>
      </c>
      <c r="C5" s="7" t="s">
        <v>7</v>
      </c>
      <c r="D5" s="7" t="s">
        <v>10</v>
      </c>
      <c r="E5" s="7">
        <v>28</v>
      </c>
      <c r="F5" s="87">
        <v>3000</v>
      </c>
      <c r="G5" s="1"/>
      <c r="H5" s="134"/>
      <c r="I5" s="135"/>
    </row>
    <row r="6" spans="2:9">
      <c r="B6" s="6">
        <v>3</v>
      </c>
      <c r="C6" s="7" t="s">
        <v>11</v>
      </c>
      <c r="D6" s="7" t="s">
        <v>10</v>
      </c>
      <c r="E6" s="7">
        <v>35</v>
      </c>
      <c r="F6" s="87">
        <v>5000</v>
      </c>
      <c r="G6" s="1"/>
      <c r="H6" s="1"/>
      <c r="I6" s="1"/>
    </row>
    <row r="7" spans="2:9">
      <c r="B7" s="6">
        <v>4</v>
      </c>
      <c r="C7" s="7" t="s">
        <v>12</v>
      </c>
      <c r="D7" s="7" t="s">
        <v>8</v>
      </c>
      <c r="E7" s="7">
        <v>30</v>
      </c>
      <c r="F7" s="87">
        <v>4000</v>
      </c>
      <c r="G7" s="1"/>
      <c r="H7" s="1"/>
      <c r="I7" s="1"/>
    </row>
    <row r="8" spans="2:9">
      <c r="B8" s="6">
        <v>5</v>
      </c>
      <c r="C8" s="7" t="s">
        <v>11</v>
      </c>
      <c r="D8" s="7" t="s">
        <v>10</v>
      </c>
      <c r="E8" s="7">
        <v>24</v>
      </c>
      <c r="F8" s="87">
        <v>3500</v>
      </c>
      <c r="G8" s="1"/>
      <c r="H8" s="1" t="s">
        <v>13</v>
      </c>
      <c r="I8" s="1"/>
    </row>
    <row r="9" spans="2:9">
      <c r="B9" s="6">
        <v>6</v>
      </c>
      <c r="C9" s="7" t="s">
        <v>7</v>
      </c>
      <c r="D9" s="7" t="s">
        <v>10</v>
      </c>
      <c r="E9" s="7">
        <v>26</v>
      </c>
      <c r="F9" s="87">
        <v>3000</v>
      </c>
      <c r="G9" s="1"/>
      <c r="H9" s="1" t="s">
        <v>14</v>
      </c>
      <c r="I9" s="1"/>
    </row>
    <row r="10" spans="2:9">
      <c r="B10" s="6">
        <v>7</v>
      </c>
      <c r="C10" s="7" t="s">
        <v>12</v>
      </c>
      <c r="D10" s="7" t="s">
        <v>10</v>
      </c>
      <c r="E10" s="7">
        <v>22</v>
      </c>
      <c r="F10" s="87">
        <v>2000</v>
      </c>
      <c r="G10" s="1"/>
      <c r="H10" s="1" t="s">
        <v>15</v>
      </c>
      <c r="I10" s="1"/>
    </row>
    <row r="11" spans="2:9">
      <c r="B11" s="6">
        <v>8</v>
      </c>
      <c r="C11" s="7" t="s">
        <v>12</v>
      </c>
      <c r="D11" s="7" t="s">
        <v>8</v>
      </c>
      <c r="E11" s="7">
        <v>49</v>
      </c>
      <c r="F11" s="87">
        <v>5000</v>
      </c>
      <c r="G11" s="1"/>
      <c r="H11" s="1"/>
      <c r="I11" s="1"/>
    </row>
    <row r="12" spans="2:9">
      <c r="B12" s="6">
        <v>9</v>
      </c>
      <c r="C12" s="7" t="s">
        <v>7</v>
      </c>
      <c r="D12" s="7" t="s">
        <v>10</v>
      </c>
      <c r="E12" s="7">
        <v>23</v>
      </c>
      <c r="F12" s="87">
        <v>2500</v>
      </c>
      <c r="G12" s="1"/>
      <c r="H12" s="1"/>
      <c r="I12" s="1"/>
    </row>
    <row r="13" spans="2:9">
      <c r="B13" s="6">
        <v>10</v>
      </c>
      <c r="C13" s="7" t="s">
        <v>7</v>
      </c>
      <c r="D13" s="7" t="s">
        <v>8</v>
      </c>
      <c r="E13" s="7">
        <v>50</v>
      </c>
      <c r="F13" s="87">
        <v>5000</v>
      </c>
      <c r="G13" s="1"/>
      <c r="H13" s="1"/>
      <c r="I13" s="1"/>
    </row>
    <row r="14" spans="2:9">
      <c r="B14" s="6">
        <v>11</v>
      </c>
      <c r="C14" s="7" t="s">
        <v>7</v>
      </c>
      <c r="D14" s="7" t="s">
        <v>8</v>
      </c>
      <c r="E14" s="7">
        <v>33</v>
      </c>
      <c r="F14" s="87">
        <v>4000</v>
      </c>
      <c r="G14" s="1"/>
      <c r="H14" s="1"/>
      <c r="I14" s="1"/>
    </row>
    <row r="15" spans="2:9">
      <c r="B15" s="6">
        <v>12</v>
      </c>
      <c r="C15" s="7" t="s">
        <v>11</v>
      </c>
      <c r="D15" s="7" t="s">
        <v>8</v>
      </c>
      <c r="E15" s="7">
        <v>21</v>
      </c>
      <c r="F15" s="87">
        <v>2000</v>
      </c>
      <c r="G15" s="1"/>
      <c r="H15" s="1"/>
      <c r="I15" s="1"/>
    </row>
    <row r="17" spans="2:12">
      <c r="B17" s="8" t="s">
        <v>245</v>
      </c>
      <c r="C17" s="8"/>
      <c r="D17" s="8"/>
      <c r="E17" s="8"/>
      <c r="F17" s="9"/>
      <c r="G17" s="9"/>
      <c r="H17" s="8"/>
      <c r="I17" s="8"/>
      <c r="J17" s="8"/>
      <c r="K17" s="8"/>
      <c r="L17" s="8"/>
    </row>
    <row r="18" spans="2:12">
      <c r="B18" t="s">
        <v>246</v>
      </c>
    </row>
    <row r="19" spans="2:12">
      <c r="B19" t="s">
        <v>247</v>
      </c>
    </row>
    <row r="20" spans="2:12">
      <c r="B20" s="86" t="s">
        <v>248</v>
      </c>
    </row>
  </sheetData>
  <mergeCells count="3">
    <mergeCell ref="H3:I3"/>
    <mergeCell ref="H4:I4"/>
    <mergeCell ref="H5:I5"/>
  </mergeCells>
  <phoneticPr fontId="1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943B8-95B8-4773-B405-1373401C8732}">
  <sheetPr>
    <tabColor theme="4" tint="0.79998168889431442"/>
  </sheetPr>
  <dimension ref="A1:K45"/>
  <sheetViews>
    <sheetView zoomScale="85" zoomScaleNormal="85" workbookViewId="0"/>
  </sheetViews>
  <sheetFormatPr defaultRowHeight="18.75"/>
  <cols>
    <col min="1" max="1" width="11.375" style="10" bestFit="1" customWidth="1"/>
    <col min="2" max="2" width="11.25" style="10" bestFit="1" customWidth="1"/>
    <col min="3" max="3" width="3.625" style="10" bestFit="1" customWidth="1"/>
    <col min="4" max="4" width="9.5" style="10" bestFit="1" customWidth="1"/>
    <col min="5" max="6" width="9.5" style="11" bestFit="1" customWidth="1"/>
    <col min="7" max="7" width="13.25" style="10" bestFit="1" customWidth="1"/>
    <col min="8" max="8" width="4.125" style="10" customWidth="1"/>
    <col min="9" max="9" width="11.875" style="10" bestFit="1" customWidth="1"/>
    <col min="10" max="11" width="7.375" style="10" customWidth="1"/>
    <col min="12" max="16384" width="9" style="10"/>
  </cols>
  <sheetData>
    <row r="1" spans="1:11">
      <c r="A1" s="10" t="s">
        <v>16</v>
      </c>
      <c r="B1" s="21"/>
      <c r="F1" s="136"/>
      <c r="G1" s="136"/>
      <c r="I1" s="20" t="s">
        <v>17</v>
      </c>
    </row>
    <row r="2" spans="1:11">
      <c r="A2" s="74" t="s">
        <v>18</v>
      </c>
      <c r="B2" s="75" t="s">
        <v>19</v>
      </c>
      <c r="C2" s="75" t="s">
        <v>20</v>
      </c>
      <c r="D2" s="75" t="s">
        <v>21</v>
      </c>
      <c r="E2" s="75" t="s">
        <v>22</v>
      </c>
      <c r="F2" s="75" t="s">
        <v>23</v>
      </c>
      <c r="G2" s="76" t="s">
        <v>24</v>
      </c>
      <c r="I2" s="19"/>
      <c r="J2" s="18" t="s">
        <v>25</v>
      </c>
      <c r="K2" s="18" t="s">
        <v>26</v>
      </c>
    </row>
    <row r="3" spans="1:11">
      <c r="A3" s="72">
        <v>45812</v>
      </c>
      <c r="B3" s="15" t="s">
        <v>25</v>
      </c>
      <c r="C3" s="14" t="s">
        <v>27</v>
      </c>
      <c r="D3" s="14" t="s">
        <v>28</v>
      </c>
      <c r="E3" s="13">
        <v>700</v>
      </c>
      <c r="F3" s="13">
        <v>6</v>
      </c>
      <c r="G3" s="73">
        <f t="shared" ref="G3:G20" si="0">E3*F3</f>
        <v>4200</v>
      </c>
      <c r="I3" s="17" t="s">
        <v>28</v>
      </c>
      <c r="J3" s="88"/>
      <c r="K3" s="89"/>
    </row>
    <row r="4" spans="1:11">
      <c r="A4" s="72">
        <v>45812</v>
      </c>
      <c r="B4" s="15" t="s">
        <v>25</v>
      </c>
      <c r="C4" s="14" t="s">
        <v>29</v>
      </c>
      <c r="D4" s="14" t="s">
        <v>30</v>
      </c>
      <c r="E4" s="13">
        <v>750</v>
      </c>
      <c r="F4" s="13">
        <v>3</v>
      </c>
      <c r="G4" s="73">
        <f t="shared" si="0"/>
        <v>2250</v>
      </c>
      <c r="I4" s="17" t="s">
        <v>30</v>
      </c>
      <c r="J4" s="90">
        <f>AVERAGEIFS(テーブル1[数量],テーブル1[種別],I4,テーブル1[時間帯],$J$2)</f>
        <v>5.333333333333333</v>
      </c>
      <c r="K4" s="90">
        <f>AVERAGEIFS(テーブル1[数量],テーブル1[種別],I4,テーブル1[時間帯],$K$2)</f>
        <v>6</v>
      </c>
    </row>
    <row r="5" spans="1:11">
      <c r="A5" s="72">
        <v>45812</v>
      </c>
      <c r="B5" s="15" t="s">
        <v>26</v>
      </c>
      <c r="C5" s="14" t="s">
        <v>31</v>
      </c>
      <c r="D5" s="14" t="s">
        <v>30</v>
      </c>
      <c r="E5" s="13">
        <v>900</v>
      </c>
      <c r="F5" s="13">
        <v>1</v>
      </c>
      <c r="G5" s="73">
        <f t="shared" si="0"/>
        <v>900</v>
      </c>
      <c r="I5" s="17" t="s">
        <v>32</v>
      </c>
      <c r="J5" s="90">
        <f>AVERAGEIFS(テーブル1[数量],テーブル1[種別],I5,テーブル1[時間帯],$J$2)</f>
        <v>7.333333333333333</v>
      </c>
      <c r="K5" s="90">
        <f>AVERAGEIFS(テーブル1[数量],テーブル1[種別],I5,テーブル1[時間帯],$K$2)</f>
        <v>3.5</v>
      </c>
    </row>
    <row r="6" spans="1:11">
      <c r="A6" s="72">
        <v>45813</v>
      </c>
      <c r="B6" s="15" t="s">
        <v>25</v>
      </c>
      <c r="C6" s="14" t="s">
        <v>33</v>
      </c>
      <c r="D6" s="14" t="s">
        <v>34</v>
      </c>
      <c r="E6" s="13">
        <v>700</v>
      </c>
      <c r="F6" s="13">
        <v>5</v>
      </c>
      <c r="G6" s="73">
        <f t="shared" si="0"/>
        <v>3500</v>
      </c>
      <c r="I6" s="17" t="s">
        <v>34</v>
      </c>
      <c r="J6" s="90">
        <f>AVERAGEIFS(テーブル1[数量],テーブル1[種別],I6,テーブル1[時間帯],$J$2)</f>
        <v>6.5</v>
      </c>
      <c r="K6" s="90">
        <f>AVERAGEIFS(テーブル1[数量],テーブル1[種別],I6,テーブル1[時間帯],$K$2)</f>
        <v>2</v>
      </c>
    </row>
    <row r="7" spans="1:11">
      <c r="A7" s="72">
        <v>45813</v>
      </c>
      <c r="B7" s="15" t="s">
        <v>26</v>
      </c>
      <c r="C7" s="14" t="s">
        <v>35</v>
      </c>
      <c r="D7" s="14" t="s">
        <v>30</v>
      </c>
      <c r="E7" s="13">
        <v>750</v>
      </c>
      <c r="F7" s="13">
        <v>5</v>
      </c>
      <c r="G7" s="73">
        <f t="shared" si="0"/>
        <v>3750</v>
      </c>
      <c r="K7" s="10" t="s">
        <v>249</v>
      </c>
    </row>
    <row r="8" spans="1:11">
      <c r="A8" s="72">
        <v>45813</v>
      </c>
      <c r="B8" s="15" t="s">
        <v>25</v>
      </c>
      <c r="C8" s="14" t="s">
        <v>27</v>
      </c>
      <c r="D8" s="14" t="s">
        <v>36</v>
      </c>
      <c r="E8" s="13">
        <v>700</v>
      </c>
      <c r="F8" s="13">
        <v>15</v>
      </c>
      <c r="G8" s="73">
        <f t="shared" si="0"/>
        <v>10500</v>
      </c>
      <c r="I8" s="21" t="s">
        <v>251</v>
      </c>
      <c r="J8" s="16"/>
    </row>
    <row r="9" spans="1:11">
      <c r="A9" s="72">
        <v>45813</v>
      </c>
      <c r="B9" s="15" t="s">
        <v>25</v>
      </c>
      <c r="C9" s="14" t="s">
        <v>37</v>
      </c>
      <c r="D9" s="14" t="s">
        <v>36</v>
      </c>
      <c r="E9" s="13">
        <v>750</v>
      </c>
      <c r="F9" s="13">
        <v>8</v>
      </c>
      <c r="G9" s="73">
        <f t="shared" si="0"/>
        <v>6000</v>
      </c>
      <c r="I9" s="21" t="s">
        <v>240</v>
      </c>
    </row>
    <row r="10" spans="1:11">
      <c r="A10" s="72">
        <v>45813</v>
      </c>
      <c r="B10" s="15" t="s">
        <v>26</v>
      </c>
      <c r="C10" s="14" t="s">
        <v>38</v>
      </c>
      <c r="D10" s="14" t="s">
        <v>39</v>
      </c>
      <c r="E10" s="13">
        <v>750</v>
      </c>
      <c r="F10" s="13">
        <v>10</v>
      </c>
      <c r="G10" s="73">
        <f t="shared" si="0"/>
        <v>7500</v>
      </c>
      <c r="I10" s="21" t="s">
        <v>250</v>
      </c>
    </row>
    <row r="11" spans="1:11">
      <c r="A11" s="72">
        <v>45816</v>
      </c>
      <c r="B11" s="15" t="s">
        <v>25</v>
      </c>
      <c r="C11" s="14" t="s">
        <v>40</v>
      </c>
      <c r="D11" s="14" t="s">
        <v>41</v>
      </c>
      <c r="E11" s="13">
        <v>850</v>
      </c>
      <c r="F11" s="13">
        <v>5</v>
      </c>
      <c r="G11" s="73">
        <f t="shared" si="0"/>
        <v>4250</v>
      </c>
    </row>
    <row r="12" spans="1:11">
      <c r="A12" s="72">
        <v>45818</v>
      </c>
      <c r="B12" s="15" t="s">
        <v>26</v>
      </c>
      <c r="C12" s="14" t="s">
        <v>42</v>
      </c>
      <c r="D12" s="14" t="s">
        <v>43</v>
      </c>
      <c r="E12" s="13">
        <v>800</v>
      </c>
      <c r="F12" s="13">
        <v>2</v>
      </c>
      <c r="G12" s="73">
        <f t="shared" si="0"/>
        <v>1600</v>
      </c>
    </row>
    <row r="13" spans="1:11">
      <c r="A13" s="72">
        <v>45818</v>
      </c>
      <c r="B13" s="15" t="s">
        <v>25</v>
      </c>
      <c r="C13" s="14" t="s">
        <v>44</v>
      </c>
      <c r="D13" s="14" t="s">
        <v>36</v>
      </c>
      <c r="E13" s="13">
        <v>750</v>
      </c>
      <c r="F13" s="13">
        <v>5</v>
      </c>
      <c r="G13" s="73">
        <f t="shared" si="0"/>
        <v>3750</v>
      </c>
    </row>
    <row r="14" spans="1:11">
      <c r="A14" s="72">
        <v>45819</v>
      </c>
      <c r="B14" s="15" t="s">
        <v>25</v>
      </c>
      <c r="C14" s="14" t="s">
        <v>38</v>
      </c>
      <c r="D14" s="14" t="s">
        <v>39</v>
      </c>
      <c r="E14" s="13">
        <v>750</v>
      </c>
      <c r="F14" s="13">
        <v>7</v>
      </c>
      <c r="G14" s="73">
        <f t="shared" si="0"/>
        <v>5250</v>
      </c>
    </row>
    <row r="15" spans="1:11">
      <c r="A15" s="72">
        <v>45819</v>
      </c>
      <c r="B15" s="15" t="s">
        <v>25</v>
      </c>
      <c r="C15" s="14" t="s">
        <v>33</v>
      </c>
      <c r="D15" s="14" t="s">
        <v>43</v>
      </c>
      <c r="E15" s="13">
        <v>700</v>
      </c>
      <c r="F15" s="13">
        <v>8</v>
      </c>
      <c r="G15" s="73">
        <f t="shared" si="0"/>
        <v>5600</v>
      </c>
    </row>
    <row r="16" spans="1:11">
      <c r="A16" s="72">
        <v>45819</v>
      </c>
      <c r="B16" s="15" t="s">
        <v>26</v>
      </c>
      <c r="C16" s="14" t="s">
        <v>45</v>
      </c>
      <c r="D16" s="14" t="s">
        <v>41</v>
      </c>
      <c r="E16" s="13">
        <v>700</v>
      </c>
      <c r="F16" s="13">
        <v>3</v>
      </c>
      <c r="G16" s="73">
        <f t="shared" si="0"/>
        <v>2100</v>
      </c>
    </row>
    <row r="17" spans="1:9">
      <c r="A17" s="72">
        <v>45820</v>
      </c>
      <c r="B17" s="15" t="s">
        <v>25</v>
      </c>
      <c r="C17" s="14" t="s">
        <v>27</v>
      </c>
      <c r="D17" s="14" t="s">
        <v>36</v>
      </c>
      <c r="E17" s="13">
        <v>700</v>
      </c>
      <c r="F17" s="13">
        <v>12</v>
      </c>
      <c r="G17" s="73">
        <f t="shared" si="0"/>
        <v>8400</v>
      </c>
    </row>
    <row r="18" spans="1:9">
      <c r="A18" s="72">
        <v>45820</v>
      </c>
      <c r="B18" s="15" t="s">
        <v>25</v>
      </c>
      <c r="C18" s="14" t="s">
        <v>46</v>
      </c>
      <c r="D18" s="14" t="s">
        <v>39</v>
      </c>
      <c r="E18" s="13">
        <v>900</v>
      </c>
      <c r="F18" s="13">
        <v>6</v>
      </c>
      <c r="G18" s="73">
        <f t="shared" si="0"/>
        <v>5400</v>
      </c>
    </row>
    <row r="19" spans="1:9">
      <c r="A19" s="72">
        <v>45820</v>
      </c>
      <c r="B19" s="15" t="s">
        <v>25</v>
      </c>
      <c r="C19" s="14" t="s">
        <v>47</v>
      </c>
      <c r="D19" s="14" t="s">
        <v>41</v>
      </c>
      <c r="E19" s="13">
        <v>850</v>
      </c>
      <c r="F19" s="13">
        <v>7</v>
      </c>
      <c r="G19" s="73">
        <f t="shared" si="0"/>
        <v>5950</v>
      </c>
    </row>
    <row r="20" spans="1:9">
      <c r="A20" s="77">
        <v>45820</v>
      </c>
      <c r="B20" s="78" t="s">
        <v>26</v>
      </c>
      <c r="C20" s="79" t="s">
        <v>48</v>
      </c>
      <c r="D20" s="80" t="s">
        <v>36</v>
      </c>
      <c r="E20" s="81">
        <v>750</v>
      </c>
      <c r="F20" s="81">
        <v>2</v>
      </c>
      <c r="G20" s="82">
        <f t="shared" si="0"/>
        <v>1500</v>
      </c>
    </row>
    <row r="21" spans="1:9">
      <c r="A21" s="77">
        <v>45821</v>
      </c>
      <c r="B21" s="78" t="s">
        <v>236</v>
      </c>
      <c r="C21" s="80" t="s">
        <v>237</v>
      </c>
      <c r="D21" s="80" t="s">
        <v>238</v>
      </c>
      <c r="E21" s="81">
        <v>700</v>
      </c>
      <c r="F21" s="81">
        <v>4</v>
      </c>
      <c r="G21" s="82">
        <f>E21*F21</f>
        <v>2800</v>
      </c>
    </row>
    <row r="22" spans="1:9">
      <c r="A22" s="77">
        <v>45822</v>
      </c>
      <c r="B22" s="78" t="s">
        <v>239</v>
      </c>
      <c r="C22" s="80" t="s">
        <v>40</v>
      </c>
      <c r="D22" s="80" t="s">
        <v>238</v>
      </c>
      <c r="E22" s="81">
        <v>850</v>
      </c>
      <c r="F22" s="81">
        <v>10</v>
      </c>
      <c r="G22" s="82">
        <f>E22*F22</f>
        <v>8500</v>
      </c>
    </row>
    <row r="23" spans="1:9">
      <c r="A23" s="77">
        <v>45823</v>
      </c>
      <c r="B23" s="78" t="s">
        <v>258</v>
      </c>
      <c r="C23" s="80" t="s">
        <v>31</v>
      </c>
      <c r="D23" s="80" t="s">
        <v>30</v>
      </c>
      <c r="E23" s="81">
        <v>900</v>
      </c>
      <c r="F23" s="81">
        <v>8</v>
      </c>
      <c r="G23" s="82">
        <f>E23*F23</f>
        <v>7200</v>
      </c>
    </row>
    <row r="26" spans="1:9">
      <c r="A26"/>
      <c r="B26"/>
      <c r="C26"/>
    </row>
    <row r="27" spans="1:9">
      <c r="A27"/>
      <c r="B27"/>
      <c r="C27"/>
    </row>
    <row r="28" spans="1:9">
      <c r="A28" s="91" t="s">
        <v>257</v>
      </c>
      <c r="B28" s="91" t="s">
        <v>254</v>
      </c>
      <c r="C28"/>
      <c r="D28"/>
      <c r="G28" s="20" t="s">
        <v>17</v>
      </c>
    </row>
    <row r="29" spans="1:9">
      <c r="A29" s="91" t="s">
        <v>252</v>
      </c>
      <c r="B29" t="s">
        <v>255</v>
      </c>
      <c r="C29" t="s">
        <v>256</v>
      </c>
      <c r="D29"/>
      <c r="G29" s="19"/>
      <c r="H29" s="18" t="s">
        <v>25</v>
      </c>
      <c r="I29" s="18" t="s">
        <v>26</v>
      </c>
    </row>
    <row r="30" spans="1:9">
      <c r="A30" s="92" t="s">
        <v>36</v>
      </c>
      <c r="B30" s="93">
        <v>9.1999999999999993</v>
      </c>
      <c r="C30" s="93">
        <v>2</v>
      </c>
      <c r="D30"/>
      <c r="G30" s="17" t="s">
        <v>28</v>
      </c>
      <c r="H30" s="94">
        <f>AVERAGEIFS(テーブル1[数量],テーブル1[種別],G30,テーブル1[時間帯],$J$2)</f>
        <v>9.1999999999999993</v>
      </c>
      <c r="I30" s="94">
        <f>AVERAGEIFS(テーブル1[数量],テーブル1[種別],G30,テーブル1[時間帯],$K$2)</f>
        <v>2</v>
      </c>
    </row>
    <row r="31" spans="1:9">
      <c r="A31" s="92" t="s">
        <v>39</v>
      </c>
      <c r="B31" s="93">
        <v>5.333333333333333</v>
      </c>
      <c r="C31" s="96">
        <v>6</v>
      </c>
      <c r="D31"/>
      <c r="G31" s="17" t="s">
        <v>30</v>
      </c>
      <c r="H31" s="90">
        <f>AVERAGEIFS(テーブル1[数量],テーブル1[種別],G31,テーブル1[時間帯],$J$2)</f>
        <v>5.333333333333333</v>
      </c>
      <c r="I31" s="95">
        <f>AVERAGEIFS(テーブル1[数量],テーブル1[種別],G31,テーブル1[時間帯],$K$2)</f>
        <v>6</v>
      </c>
    </row>
    <row r="32" spans="1:9">
      <c r="A32" s="92" t="s">
        <v>41</v>
      </c>
      <c r="B32" s="93">
        <v>7.333333333333333</v>
      </c>
      <c r="C32" s="93">
        <v>3.5</v>
      </c>
      <c r="D32"/>
      <c r="G32" s="17" t="s">
        <v>32</v>
      </c>
      <c r="H32" s="90">
        <f>AVERAGEIFS(テーブル1[数量],テーブル1[種別],G32,テーブル1[時間帯],$J$2)</f>
        <v>7.333333333333333</v>
      </c>
      <c r="I32" s="90">
        <f>AVERAGEIFS(テーブル1[数量],テーブル1[種別],G32,テーブル1[時間帯],$K$2)</f>
        <v>3.5</v>
      </c>
    </row>
    <row r="33" spans="1:9">
      <c r="A33" s="92" t="s">
        <v>43</v>
      </c>
      <c r="B33" s="93">
        <v>6.5</v>
      </c>
      <c r="C33" s="93">
        <v>2</v>
      </c>
      <c r="D33"/>
      <c r="G33" s="17" t="s">
        <v>34</v>
      </c>
      <c r="H33" s="90">
        <f>AVERAGEIFS(テーブル1[数量],テーブル1[種別],G33,テーブル1[時間帯],$J$2)</f>
        <v>6.5</v>
      </c>
      <c r="I33" s="90">
        <f>AVERAGEIFS(テーブル1[数量],テーブル1[種別],G33,テーブル1[時間帯],$K$2)</f>
        <v>2</v>
      </c>
    </row>
    <row r="34" spans="1:9">
      <c r="A34" s="92" t="s">
        <v>253</v>
      </c>
      <c r="B34" s="93">
        <v>7.4615384615384617</v>
      </c>
      <c r="C34" s="93">
        <v>4.375</v>
      </c>
      <c r="D34"/>
    </row>
    <row r="35" spans="1:9">
      <c r="A35"/>
      <c r="B35"/>
      <c r="C35"/>
    </row>
    <row r="36" spans="1:9">
      <c r="A36"/>
      <c r="B36"/>
      <c r="C36"/>
    </row>
    <row r="37" spans="1:9">
      <c r="A37"/>
      <c r="B37"/>
      <c r="C37"/>
    </row>
    <row r="38" spans="1:9">
      <c r="A38"/>
      <c r="B38"/>
      <c r="C38"/>
    </row>
    <row r="39" spans="1:9">
      <c r="A39"/>
      <c r="B39"/>
      <c r="C39"/>
    </row>
    <row r="40" spans="1:9">
      <c r="A40"/>
      <c r="B40"/>
      <c r="C40"/>
    </row>
    <row r="41" spans="1:9">
      <c r="A41"/>
      <c r="B41"/>
      <c r="C41"/>
    </row>
    <row r="42" spans="1:9">
      <c r="A42"/>
      <c r="B42"/>
      <c r="C42"/>
    </row>
    <row r="43" spans="1:9">
      <c r="A43"/>
      <c r="B43"/>
      <c r="C43"/>
    </row>
    <row r="44" spans="1:9">
      <c r="A44"/>
      <c r="B44"/>
      <c r="C44"/>
    </row>
    <row r="45" spans="1:9">
      <c r="A45"/>
      <c r="B45"/>
      <c r="C45"/>
    </row>
  </sheetData>
  <mergeCells count="1">
    <mergeCell ref="F1:G1"/>
  </mergeCells>
  <phoneticPr fontId="10"/>
  <pageMargins left="0.7" right="0.7" top="0.75" bottom="0.75" header="0.3" footer="0.3"/>
  <pageSetup paperSize="9" orientation="portrait" horizontalDpi="0" verticalDpi="0" r:id="rId2"/>
  <drawing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73834-FAEF-48ED-9504-E505897A9286}">
  <sheetPr>
    <tabColor theme="4" tint="0.79998168889431442"/>
  </sheetPr>
  <dimension ref="A1:N14"/>
  <sheetViews>
    <sheetView zoomScaleNormal="100" workbookViewId="0">
      <selection activeCell="A2" sqref="A2:F8"/>
    </sheetView>
  </sheetViews>
  <sheetFormatPr defaultRowHeight="18.75"/>
  <cols>
    <col min="1" max="1" width="5.625" style="16" customWidth="1"/>
    <col min="2" max="2" width="10.375" style="16" customWidth="1"/>
    <col min="3" max="3" width="6.75" style="16" customWidth="1"/>
    <col min="4" max="4" width="6.75" style="22" customWidth="1"/>
    <col min="5" max="5" width="7.375" style="22" customWidth="1"/>
    <col min="6" max="6" width="23.5" style="16" bestFit="1" customWidth="1"/>
    <col min="7" max="7" width="1.25" style="16" customWidth="1"/>
    <col min="8" max="8" width="10" style="16" bestFit="1" customWidth="1"/>
    <col min="9" max="9" width="11.375" style="16" customWidth="1"/>
    <col min="10" max="10" width="6.375" style="16" customWidth="1"/>
    <col min="11" max="11" width="1.625" style="16" customWidth="1"/>
    <col min="12" max="16384" width="9" style="16"/>
  </cols>
  <sheetData>
    <row r="1" spans="1:14">
      <c r="A1" s="83" t="s">
        <v>88</v>
      </c>
      <c r="B1" s="28"/>
      <c r="F1" s="84" t="s">
        <v>241</v>
      </c>
    </row>
    <row r="2" spans="1:14">
      <c r="A2" s="97" t="s">
        <v>87</v>
      </c>
      <c r="B2" s="97" t="s">
        <v>86</v>
      </c>
      <c r="C2" s="97" t="s">
        <v>85</v>
      </c>
      <c r="D2" s="97" t="s">
        <v>84</v>
      </c>
      <c r="E2" s="97" t="s">
        <v>83</v>
      </c>
      <c r="F2" s="97" t="s">
        <v>82</v>
      </c>
      <c r="H2" s="137" t="s">
        <v>243</v>
      </c>
      <c r="I2" s="138"/>
      <c r="J2" s="139"/>
      <c r="L2" s="140" t="s">
        <v>81</v>
      </c>
      <c r="M2" s="141"/>
      <c r="N2" s="142"/>
    </row>
    <row r="3" spans="1:14">
      <c r="A3" s="11">
        <v>1</v>
      </c>
      <c r="B3" s="10" t="s">
        <v>80</v>
      </c>
      <c r="C3" s="11" t="s">
        <v>50</v>
      </c>
      <c r="D3" s="11">
        <v>24</v>
      </c>
      <c r="E3" s="11">
        <v>8</v>
      </c>
      <c r="F3" s="10" t="s">
        <v>79</v>
      </c>
      <c r="H3" s="27" t="s">
        <v>78</v>
      </c>
      <c r="I3" s="85"/>
      <c r="J3" s="25" t="s">
        <v>71</v>
      </c>
      <c r="L3" s="27" t="s">
        <v>78</v>
      </c>
      <c r="M3" s="85">
        <f>AVERAGEIFS($E$3:$E$14,$F$3:$F$14,L3,$D$3:$D$14,"&gt;=30")</f>
        <v>15.8</v>
      </c>
      <c r="N3" s="25" t="s">
        <v>71</v>
      </c>
    </row>
    <row r="4" spans="1:14">
      <c r="A4" s="11">
        <v>2</v>
      </c>
      <c r="B4" s="10" t="s">
        <v>77</v>
      </c>
      <c r="C4" s="11" t="s">
        <v>55</v>
      </c>
      <c r="D4" s="11">
        <v>55</v>
      </c>
      <c r="E4" s="11">
        <v>14</v>
      </c>
      <c r="F4" s="10" t="s">
        <v>76</v>
      </c>
      <c r="H4" s="26" t="s">
        <v>75</v>
      </c>
      <c r="I4" s="85"/>
      <c r="J4" s="25" t="s">
        <v>71</v>
      </c>
      <c r="L4" s="26" t="s">
        <v>75</v>
      </c>
      <c r="M4" s="85">
        <f>AVERAGEIFS($E$3:$E$14,$F$3:$F$14,L4,$D$3:$D$14,"&gt;=30")</f>
        <v>8</v>
      </c>
      <c r="N4" s="25" t="s">
        <v>71</v>
      </c>
    </row>
    <row r="5" spans="1:14">
      <c r="A5" s="11">
        <v>3</v>
      </c>
      <c r="B5" s="10" t="s">
        <v>74</v>
      </c>
      <c r="C5" s="11" t="s">
        <v>55</v>
      </c>
      <c r="D5" s="11">
        <v>41</v>
      </c>
      <c r="E5" s="11">
        <v>5</v>
      </c>
      <c r="F5" s="10" t="s">
        <v>73</v>
      </c>
      <c r="H5" s="24" t="s">
        <v>72</v>
      </c>
      <c r="I5" s="85"/>
      <c r="J5" s="23" t="s">
        <v>71</v>
      </c>
      <c r="L5" s="24" t="s">
        <v>72</v>
      </c>
      <c r="M5" s="85">
        <f>AVERAGEIFS($E$3:$E$14,$F$3:$F$14,L5,$D$3:$D$14,"&gt;=30")</f>
        <v>16</v>
      </c>
      <c r="N5" s="23" t="s">
        <v>71</v>
      </c>
    </row>
    <row r="6" spans="1:14">
      <c r="A6" s="11">
        <v>4</v>
      </c>
      <c r="B6" s="10" t="s">
        <v>70</v>
      </c>
      <c r="C6" s="11" t="s">
        <v>50</v>
      </c>
      <c r="D6" s="11">
        <v>42</v>
      </c>
      <c r="E6" s="11">
        <v>26</v>
      </c>
      <c r="F6" s="10" t="s">
        <v>69</v>
      </c>
    </row>
    <row r="7" spans="1:14">
      <c r="A7" s="11">
        <v>5</v>
      </c>
      <c r="B7" s="10" t="s">
        <v>68</v>
      </c>
      <c r="C7" s="11" t="s">
        <v>50</v>
      </c>
      <c r="D7" s="11">
        <v>38</v>
      </c>
      <c r="E7" s="11">
        <v>7</v>
      </c>
      <c r="F7" s="10" t="s">
        <v>67</v>
      </c>
      <c r="H7" s="143" t="s">
        <v>242</v>
      </c>
      <c r="I7" s="144"/>
      <c r="J7" s="145"/>
      <c r="L7" s="146" t="s">
        <v>244</v>
      </c>
      <c r="M7" s="147"/>
      <c r="N7" s="148"/>
    </row>
    <row r="8" spans="1:14">
      <c r="A8" s="11">
        <v>6</v>
      </c>
      <c r="B8" s="10" t="s">
        <v>66</v>
      </c>
      <c r="C8" s="11" t="s">
        <v>50</v>
      </c>
      <c r="D8" s="11">
        <v>39</v>
      </c>
      <c r="E8" s="11">
        <v>6</v>
      </c>
      <c r="F8" s="10" t="s">
        <v>65</v>
      </c>
      <c r="H8" s="27" t="s">
        <v>78</v>
      </c>
      <c r="I8" s="85">
        <f>AVERAGEIFS($E$3:$E$14,$F$3:$F$14,H8,$D$3:$D$14,"&gt;=40")</f>
        <v>18</v>
      </c>
      <c r="J8" s="25" t="s">
        <v>71</v>
      </c>
      <c r="L8" s="27" t="s">
        <v>78</v>
      </c>
      <c r="M8" s="85">
        <f>AVERAGEIFS($E$3:$E$14,$F$3:$F$14,L8,$D$3:$D$14,"&gt;=50")</f>
        <v>24.5</v>
      </c>
      <c r="N8" s="25" t="s">
        <v>71</v>
      </c>
    </row>
    <row r="9" spans="1:14">
      <c r="A9" s="11">
        <v>7</v>
      </c>
      <c r="B9" s="10" t="s">
        <v>63</v>
      </c>
      <c r="C9" s="11" t="s">
        <v>55</v>
      </c>
      <c r="D9" s="11">
        <v>31</v>
      </c>
      <c r="E9" s="11">
        <v>19</v>
      </c>
      <c r="F9" s="10" t="s">
        <v>62</v>
      </c>
      <c r="H9" s="26" t="s">
        <v>75</v>
      </c>
      <c r="I9" s="85">
        <f>AVERAGEIFS($E$3:$E$14,$F$3:$F$14,H9,$D$3:$D$14,"&gt;=40")</f>
        <v>8.5</v>
      </c>
      <c r="J9" s="25" t="s">
        <v>71</v>
      </c>
      <c r="L9" s="26" t="s">
        <v>75</v>
      </c>
      <c r="M9" s="85">
        <f>AVERAGEIFS($E$3:$E$14,$F$3:$F$14,L9,$D$3:$D$14,"&gt;=50")</f>
        <v>14</v>
      </c>
      <c r="N9" s="25" t="s">
        <v>71</v>
      </c>
    </row>
    <row r="10" spans="1:14">
      <c r="A10" s="11">
        <v>8</v>
      </c>
      <c r="B10" s="10" t="s">
        <v>60</v>
      </c>
      <c r="C10" s="11" t="s">
        <v>55</v>
      </c>
      <c r="D10" s="11">
        <v>54</v>
      </c>
      <c r="E10" s="11">
        <v>12</v>
      </c>
      <c r="F10" s="10" t="s">
        <v>59</v>
      </c>
      <c r="H10" s="24" t="s">
        <v>72</v>
      </c>
      <c r="I10" s="85">
        <f>AVERAGEIFS($E$3:$E$14,$F$3:$F$14,H10,$D$3:$D$14,"&gt;=40")</f>
        <v>16</v>
      </c>
      <c r="J10" s="23" t="s">
        <v>71</v>
      </c>
      <c r="L10" s="24" t="s">
        <v>72</v>
      </c>
      <c r="M10" s="85">
        <f>AVERAGEIFS($E$3:$E$14,$F$3:$F$14,L10,$D$3:$D$14,"&gt;=50")</f>
        <v>6</v>
      </c>
      <c r="N10" s="23" t="s">
        <v>71</v>
      </c>
    </row>
    <row r="11" spans="1:14">
      <c r="A11" s="11">
        <v>9</v>
      </c>
      <c r="B11" s="10" t="s">
        <v>58</v>
      </c>
      <c r="C11" s="11" t="s">
        <v>55</v>
      </c>
      <c r="D11" s="11">
        <v>46</v>
      </c>
      <c r="E11" s="11">
        <v>3</v>
      </c>
      <c r="F11" s="10" t="s">
        <v>57</v>
      </c>
    </row>
    <row r="12" spans="1:14">
      <c r="A12" s="11">
        <v>10</v>
      </c>
      <c r="B12" s="10" t="s">
        <v>56</v>
      </c>
      <c r="C12" s="11" t="s">
        <v>55</v>
      </c>
      <c r="D12" s="11">
        <v>61</v>
      </c>
      <c r="E12" s="11">
        <v>6</v>
      </c>
      <c r="F12" s="10" t="s">
        <v>54</v>
      </c>
      <c r="H12" s="16" t="s">
        <v>64</v>
      </c>
    </row>
    <row r="13" spans="1:14">
      <c r="A13" s="11">
        <v>11</v>
      </c>
      <c r="B13" s="10" t="s">
        <v>53</v>
      </c>
      <c r="C13" s="11" t="s">
        <v>50</v>
      </c>
      <c r="D13" s="11">
        <v>54</v>
      </c>
      <c r="E13" s="11">
        <v>37</v>
      </c>
      <c r="F13" s="10" t="s">
        <v>52</v>
      </c>
      <c r="H13" s="16" t="s">
        <v>61</v>
      </c>
    </row>
    <row r="14" spans="1:14">
      <c r="A14" s="11">
        <v>12</v>
      </c>
      <c r="B14" s="10" t="s">
        <v>51</v>
      </c>
      <c r="C14" s="11" t="s">
        <v>50</v>
      </c>
      <c r="D14" s="11">
        <v>28</v>
      </c>
      <c r="E14" s="11">
        <v>15</v>
      </c>
      <c r="F14" s="10" t="s">
        <v>49</v>
      </c>
    </row>
  </sheetData>
  <mergeCells count="4">
    <mergeCell ref="H2:J2"/>
    <mergeCell ref="L2:N2"/>
    <mergeCell ref="H7:J7"/>
    <mergeCell ref="L7:N7"/>
  </mergeCells>
  <phoneticPr fontId="10"/>
  <pageMargins left="0.7" right="0.7" top="0.75" bottom="0.75"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23C4B-8745-4458-A5DF-337FD779C0B2}">
  <sheetPr>
    <tabColor theme="5" tint="0.79998168889431442"/>
  </sheetPr>
  <dimension ref="A1:G20"/>
  <sheetViews>
    <sheetView zoomScale="130" zoomScaleNormal="130" workbookViewId="0">
      <selection activeCell="A3" sqref="A3:D12"/>
    </sheetView>
  </sheetViews>
  <sheetFormatPr defaultRowHeight="18.75"/>
  <cols>
    <col min="1" max="1" width="7.625" style="10" customWidth="1"/>
    <col min="2" max="2" width="10.75" style="10" customWidth="1"/>
    <col min="3" max="3" width="17.625" style="10" customWidth="1"/>
    <col min="4" max="4" width="10.5" style="10" bestFit="1" customWidth="1"/>
    <col min="5" max="5" width="4.875" style="10" customWidth="1"/>
    <col min="6" max="6" width="20.125" style="10" customWidth="1"/>
    <col min="7" max="7" width="13.5" style="10" customWidth="1"/>
    <col min="8" max="8" width="17.25" style="10" bestFit="1" customWidth="1"/>
    <col min="9" max="9" width="13.125" style="10" bestFit="1" customWidth="1"/>
    <col min="10" max="16384" width="9" style="10"/>
  </cols>
  <sheetData>
    <row r="1" spans="1:7" ht="42" customHeight="1"/>
    <row r="2" spans="1:7">
      <c r="A2" s="10" t="s">
        <v>259</v>
      </c>
    </row>
    <row r="3" spans="1:7">
      <c r="A3" s="32" t="s">
        <v>101</v>
      </c>
      <c r="B3" s="32" t="s">
        <v>100</v>
      </c>
      <c r="C3" s="32" t="s">
        <v>98</v>
      </c>
      <c r="D3" s="32" t="s">
        <v>99</v>
      </c>
      <c r="F3" s="31" t="s">
        <v>98</v>
      </c>
      <c r="G3" s="31" t="s">
        <v>97</v>
      </c>
    </row>
    <row r="4" spans="1:7">
      <c r="A4" s="117" t="s">
        <v>95</v>
      </c>
      <c r="B4" s="118">
        <v>41769</v>
      </c>
      <c r="C4" s="46" t="s">
        <v>96</v>
      </c>
      <c r="D4" s="119">
        <v>159960</v>
      </c>
      <c r="F4" s="30" t="s">
        <v>89</v>
      </c>
      <c r="G4" s="120"/>
    </row>
    <row r="5" spans="1:7">
      <c r="A5" s="117" t="s">
        <v>95</v>
      </c>
      <c r="B5" s="118">
        <v>41772</v>
      </c>
      <c r="C5" s="46" t="s">
        <v>91</v>
      </c>
      <c r="D5" s="119">
        <v>277300</v>
      </c>
      <c r="F5" s="16"/>
      <c r="G5" s="16"/>
    </row>
    <row r="6" spans="1:7">
      <c r="A6" s="117" t="s">
        <v>95</v>
      </c>
      <c r="B6" s="118">
        <v>41776</v>
      </c>
      <c r="C6" s="46" t="s">
        <v>89</v>
      </c>
      <c r="D6" s="119">
        <v>363030</v>
      </c>
      <c r="F6" s="16"/>
      <c r="G6" s="16"/>
    </row>
    <row r="7" spans="1:7">
      <c r="A7" s="117" t="s">
        <v>95</v>
      </c>
      <c r="B7" s="118">
        <v>41777</v>
      </c>
      <c r="C7" s="46" t="s">
        <v>94</v>
      </c>
      <c r="D7" s="119">
        <v>199290</v>
      </c>
      <c r="F7" s="16"/>
      <c r="G7" s="16"/>
    </row>
    <row r="8" spans="1:7">
      <c r="A8" s="117" t="s">
        <v>95</v>
      </c>
      <c r="B8" s="118">
        <v>41784</v>
      </c>
      <c r="C8" s="46" t="s">
        <v>94</v>
      </c>
      <c r="D8" s="119">
        <v>499770</v>
      </c>
      <c r="F8" s="16"/>
      <c r="G8" s="16"/>
    </row>
    <row r="9" spans="1:7">
      <c r="A9" s="117" t="s">
        <v>93</v>
      </c>
      <c r="B9" s="118">
        <v>41791</v>
      </c>
      <c r="C9" s="46" t="s">
        <v>89</v>
      </c>
      <c r="D9" s="119">
        <v>286660</v>
      </c>
      <c r="F9" s="16"/>
      <c r="G9" s="16"/>
    </row>
    <row r="10" spans="1:7">
      <c r="A10" s="117" t="s">
        <v>93</v>
      </c>
      <c r="B10" s="118">
        <v>41793</v>
      </c>
      <c r="C10" s="46" t="s">
        <v>92</v>
      </c>
      <c r="D10" s="119">
        <v>589730</v>
      </c>
    </row>
    <row r="11" spans="1:7">
      <c r="A11" s="117" t="s">
        <v>93</v>
      </c>
      <c r="B11" s="118">
        <v>41797</v>
      </c>
      <c r="C11" s="46" t="s">
        <v>91</v>
      </c>
      <c r="D11" s="119">
        <v>322280</v>
      </c>
    </row>
    <row r="12" spans="1:7">
      <c r="A12" s="117" t="s">
        <v>93</v>
      </c>
      <c r="B12" s="118">
        <v>41798</v>
      </c>
      <c r="C12" s="46" t="s">
        <v>91</v>
      </c>
      <c r="D12" s="119">
        <v>116890</v>
      </c>
    </row>
    <row r="13" spans="1:7">
      <c r="A13" s="117" t="s">
        <v>93</v>
      </c>
      <c r="B13" s="118">
        <v>41800</v>
      </c>
      <c r="C13" s="46" t="s">
        <v>89</v>
      </c>
      <c r="D13" s="119">
        <v>289270</v>
      </c>
    </row>
    <row r="14" spans="1:7">
      <c r="A14" s="117" t="s">
        <v>93</v>
      </c>
      <c r="B14" s="118">
        <v>41805</v>
      </c>
      <c r="C14" s="46" t="s">
        <v>89</v>
      </c>
      <c r="D14" s="119">
        <v>465810</v>
      </c>
    </row>
    <row r="15" spans="1:7">
      <c r="A15" s="117" t="s">
        <v>93</v>
      </c>
      <c r="B15" s="118">
        <v>41807</v>
      </c>
      <c r="C15" s="46" t="s">
        <v>94</v>
      </c>
      <c r="D15" s="119">
        <v>306590</v>
      </c>
    </row>
    <row r="16" spans="1:7">
      <c r="A16" s="117" t="s">
        <v>93</v>
      </c>
      <c r="B16" s="118">
        <v>41812</v>
      </c>
      <c r="C16" s="46" t="s">
        <v>89</v>
      </c>
      <c r="D16" s="119">
        <v>492710</v>
      </c>
    </row>
    <row r="17" spans="1:4">
      <c r="A17" s="117" t="s">
        <v>90</v>
      </c>
      <c r="B17" s="118">
        <v>41825</v>
      </c>
      <c r="C17" s="46" t="s">
        <v>92</v>
      </c>
      <c r="D17" s="119">
        <v>150930</v>
      </c>
    </row>
    <row r="18" spans="1:4">
      <c r="A18" s="117" t="s">
        <v>90</v>
      </c>
      <c r="B18" s="118">
        <v>41826</v>
      </c>
      <c r="C18" s="46" t="s">
        <v>91</v>
      </c>
      <c r="D18" s="119">
        <v>368900</v>
      </c>
    </row>
    <row r="19" spans="1:4">
      <c r="A19" s="117" t="s">
        <v>90</v>
      </c>
      <c r="B19" s="118">
        <v>41831</v>
      </c>
      <c r="C19" s="46" t="s">
        <v>89</v>
      </c>
      <c r="D19" s="119">
        <v>494890</v>
      </c>
    </row>
    <row r="20" spans="1:4">
      <c r="A20" s="117" t="s">
        <v>90</v>
      </c>
      <c r="B20" s="118">
        <v>41835</v>
      </c>
      <c r="C20" s="46" t="s">
        <v>89</v>
      </c>
      <c r="D20" s="119">
        <v>442660</v>
      </c>
    </row>
  </sheetData>
  <phoneticPr fontId="1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54D78-2FE7-4705-AED4-0BECE86E5899}">
  <sheetPr>
    <tabColor theme="5" tint="0.79998168889431442"/>
  </sheetPr>
  <dimension ref="A1:N19"/>
  <sheetViews>
    <sheetView zoomScale="130" zoomScaleNormal="130" workbookViewId="0">
      <selection activeCell="I3" sqref="I3"/>
    </sheetView>
  </sheetViews>
  <sheetFormatPr defaultRowHeight="18.75"/>
  <cols>
    <col min="1" max="1" width="5.25" style="10" customWidth="1"/>
    <col min="2" max="2" width="10.375" style="10" customWidth="1"/>
    <col min="3" max="3" width="6.75" style="10" customWidth="1"/>
    <col min="4" max="4" width="6.75" style="11" customWidth="1"/>
    <col min="5" max="5" width="7.125" style="11" customWidth="1"/>
    <col min="6" max="6" width="23.5" style="10" bestFit="1" customWidth="1"/>
    <col min="7" max="7" width="2.875" style="10" customWidth="1"/>
    <col min="8" max="8" width="10.375" style="10" customWidth="1"/>
    <col min="9" max="9" width="6.25" style="10" customWidth="1"/>
    <col min="10" max="10" width="3.375" style="10" bestFit="1" customWidth="1"/>
    <col min="11" max="11" width="2.375" style="10" customWidth="1"/>
    <col min="12" max="12" width="9" style="10"/>
    <col min="13" max="13" width="5.875" style="10" customWidth="1"/>
    <col min="14" max="14" width="3.375" style="10" bestFit="1" customWidth="1"/>
    <col min="15" max="16384" width="9" style="10"/>
  </cols>
  <sheetData>
    <row r="1" spans="1:14">
      <c r="A1" s="10" t="s">
        <v>88</v>
      </c>
      <c r="B1" s="28"/>
    </row>
    <row r="2" spans="1:14">
      <c r="A2" s="98" t="s">
        <v>87</v>
      </c>
      <c r="B2" s="98" t="s">
        <v>86</v>
      </c>
      <c r="C2" s="98" t="s">
        <v>85</v>
      </c>
      <c r="D2" s="98" t="s">
        <v>84</v>
      </c>
      <c r="E2" s="98" t="s">
        <v>83</v>
      </c>
      <c r="F2" s="98" t="s">
        <v>82</v>
      </c>
      <c r="H2" s="149" t="s">
        <v>105</v>
      </c>
      <c r="I2" s="149"/>
      <c r="J2" s="149"/>
      <c r="L2" s="149" t="s">
        <v>260</v>
      </c>
      <c r="M2" s="149"/>
      <c r="N2" s="149"/>
    </row>
    <row r="3" spans="1:14">
      <c r="A3" s="11">
        <v>1</v>
      </c>
      <c r="B3" s="10" t="s">
        <v>80</v>
      </c>
      <c r="C3" s="11" t="s">
        <v>50</v>
      </c>
      <c r="D3" s="11">
        <v>24</v>
      </c>
      <c r="E3" s="11">
        <v>8</v>
      </c>
      <c r="F3" s="10" t="s">
        <v>79</v>
      </c>
      <c r="H3" s="36" t="s">
        <v>78</v>
      </c>
      <c r="I3" s="99"/>
      <c r="J3" s="34" t="s">
        <v>104</v>
      </c>
      <c r="L3" s="36" t="s">
        <v>78</v>
      </c>
      <c r="M3" s="99"/>
      <c r="N3" s="34" t="s">
        <v>104</v>
      </c>
    </row>
    <row r="4" spans="1:14">
      <c r="A4" s="11">
        <v>2</v>
      </c>
      <c r="B4" s="10" t="s">
        <v>77</v>
      </c>
      <c r="C4" s="11" t="s">
        <v>55</v>
      </c>
      <c r="D4" s="11">
        <v>55</v>
      </c>
      <c r="E4" s="11">
        <v>14</v>
      </c>
      <c r="F4" s="10" t="s">
        <v>76</v>
      </c>
      <c r="H4" s="36" t="s">
        <v>72</v>
      </c>
      <c r="I4" s="99"/>
      <c r="J4" s="34" t="s">
        <v>104</v>
      </c>
      <c r="L4" s="36" t="s">
        <v>72</v>
      </c>
      <c r="M4" s="99"/>
      <c r="N4" s="34" t="s">
        <v>104</v>
      </c>
    </row>
    <row r="5" spans="1:14">
      <c r="A5" s="11">
        <v>3</v>
      </c>
      <c r="B5" s="10" t="s">
        <v>74</v>
      </c>
      <c r="C5" s="11" t="s">
        <v>55</v>
      </c>
      <c r="D5" s="11">
        <v>41</v>
      </c>
      <c r="E5" s="11">
        <v>5</v>
      </c>
      <c r="F5" s="10" t="s">
        <v>73</v>
      </c>
      <c r="H5" s="36" t="s">
        <v>75</v>
      </c>
      <c r="I5" s="99"/>
      <c r="J5" s="34" t="s">
        <v>104</v>
      </c>
      <c r="L5" s="36" t="s">
        <v>75</v>
      </c>
      <c r="M5" s="99"/>
      <c r="N5" s="34" t="s">
        <v>104</v>
      </c>
    </row>
    <row r="6" spans="1:14">
      <c r="A6" s="11">
        <v>4</v>
      </c>
      <c r="B6" s="10" t="s">
        <v>70</v>
      </c>
      <c r="C6" s="11" t="s">
        <v>50</v>
      </c>
      <c r="D6" s="11">
        <v>42</v>
      </c>
      <c r="E6" s="11">
        <v>26</v>
      </c>
      <c r="F6" s="10" t="s">
        <v>69</v>
      </c>
    </row>
    <row r="7" spans="1:14">
      <c r="A7" s="11">
        <v>5</v>
      </c>
      <c r="B7" s="10" t="s">
        <v>68</v>
      </c>
      <c r="C7" s="11" t="s">
        <v>50</v>
      </c>
      <c r="D7" s="11">
        <v>38</v>
      </c>
      <c r="E7" s="11">
        <v>7</v>
      </c>
      <c r="F7" s="10" t="s">
        <v>67</v>
      </c>
      <c r="H7" s="149" t="s">
        <v>261</v>
      </c>
      <c r="I7" s="149"/>
      <c r="J7" s="149"/>
    </row>
    <row r="8" spans="1:14">
      <c r="A8" s="11">
        <v>6</v>
      </c>
      <c r="B8" s="10" t="s">
        <v>66</v>
      </c>
      <c r="C8" s="11" t="s">
        <v>50</v>
      </c>
      <c r="D8" s="11">
        <v>39</v>
      </c>
      <c r="E8" s="11">
        <v>6</v>
      </c>
      <c r="F8" s="10" t="s">
        <v>65</v>
      </c>
      <c r="H8" s="36" t="s">
        <v>78</v>
      </c>
      <c r="I8" s="35">
        <f>COUNTIFS($F$3:$F$14,H8,$D$3:$D$14,"&gt;=40")</f>
        <v>2</v>
      </c>
      <c r="J8" s="34" t="s">
        <v>104</v>
      </c>
    </row>
    <row r="9" spans="1:14">
      <c r="A9" s="11">
        <v>7</v>
      </c>
      <c r="B9" s="10" t="s">
        <v>63</v>
      </c>
      <c r="C9" s="11" t="s">
        <v>55</v>
      </c>
      <c r="D9" s="11">
        <v>31</v>
      </c>
      <c r="E9" s="11">
        <v>19</v>
      </c>
      <c r="F9" s="10" t="s">
        <v>62</v>
      </c>
      <c r="H9" s="36" t="s">
        <v>72</v>
      </c>
      <c r="I9" s="35">
        <f t="shared" ref="I9:I10" si="0">COUNTIFS($F$3:$F$14,H9,$D$3:$D$14,"&gt;=40")</f>
        <v>1</v>
      </c>
      <c r="J9" s="34" t="s">
        <v>104</v>
      </c>
    </row>
    <row r="10" spans="1:14">
      <c r="A10" s="11">
        <v>8</v>
      </c>
      <c r="B10" s="10" t="s">
        <v>60</v>
      </c>
      <c r="C10" s="11" t="s">
        <v>55</v>
      </c>
      <c r="D10" s="11">
        <v>54</v>
      </c>
      <c r="E10" s="11">
        <v>12</v>
      </c>
      <c r="F10" s="10" t="s">
        <v>59</v>
      </c>
      <c r="H10" s="36" t="s">
        <v>75</v>
      </c>
      <c r="I10" s="35">
        <f t="shared" si="0"/>
        <v>2</v>
      </c>
      <c r="J10" s="34" t="s">
        <v>104</v>
      </c>
    </row>
    <row r="11" spans="1:14">
      <c r="A11" s="11">
        <v>9</v>
      </c>
      <c r="B11" s="10" t="s">
        <v>58</v>
      </c>
      <c r="C11" s="11" t="s">
        <v>55</v>
      </c>
      <c r="D11" s="11">
        <v>46</v>
      </c>
      <c r="E11" s="11">
        <v>3</v>
      </c>
      <c r="F11" s="10" t="s">
        <v>57</v>
      </c>
    </row>
    <row r="12" spans="1:14">
      <c r="A12" s="11">
        <v>10</v>
      </c>
      <c r="B12" s="10" t="s">
        <v>56</v>
      </c>
      <c r="C12" s="11" t="s">
        <v>55</v>
      </c>
      <c r="D12" s="11">
        <v>23</v>
      </c>
      <c r="E12" s="11">
        <v>6</v>
      </c>
      <c r="F12" s="10" t="s">
        <v>54</v>
      </c>
    </row>
    <row r="13" spans="1:14">
      <c r="A13" s="11">
        <v>11</v>
      </c>
      <c r="B13" s="10" t="s">
        <v>53</v>
      </c>
      <c r="C13" s="11" t="s">
        <v>50</v>
      </c>
      <c r="D13" s="11">
        <v>34</v>
      </c>
      <c r="E13" s="11">
        <v>37</v>
      </c>
      <c r="F13" s="10" t="s">
        <v>52</v>
      </c>
      <c r="H13" s="33" t="s">
        <v>103</v>
      </c>
    </row>
    <row r="14" spans="1:14">
      <c r="A14" s="11">
        <v>12</v>
      </c>
      <c r="B14" s="10" t="s">
        <v>51</v>
      </c>
      <c r="C14" s="11" t="s">
        <v>50</v>
      </c>
      <c r="D14" s="11">
        <v>28</v>
      </c>
      <c r="E14" s="11">
        <v>15</v>
      </c>
      <c r="F14" s="10" t="s">
        <v>49</v>
      </c>
      <c r="H14" s="33" t="s">
        <v>102</v>
      </c>
    </row>
    <row r="19" spans="1:1">
      <c r="A19" s="12"/>
    </row>
  </sheetData>
  <mergeCells count="3">
    <mergeCell ref="H2:J2"/>
    <mergeCell ref="H7:J7"/>
    <mergeCell ref="L2:N2"/>
  </mergeCells>
  <phoneticPr fontId="10"/>
  <pageMargins left="0.7" right="0.7" top="0.75" bottom="0.75" header="0.3" footer="0.3"/>
  <pageSetup paperSize="9" orientation="portrait" horizontalDpi="0" verticalDpi="0"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F0315-F310-4300-84FE-3F6C829EE9D9}">
  <sheetPr>
    <tabColor theme="5" tint="0.79998168889431442"/>
  </sheetPr>
  <dimension ref="A1:J23"/>
  <sheetViews>
    <sheetView zoomScale="130" zoomScaleNormal="130" workbookViewId="0">
      <selection activeCell="G18" sqref="G18"/>
    </sheetView>
  </sheetViews>
  <sheetFormatPr defaultRowHeight="13.5"/>
  <cols>
    <col min="1" max="1" width="11.5" style="1" customWidth="1"/>
    <col min="2" max="4" width="11" style="1" customWidth="1"/>
    <col min="5" max="5" width="5.5" style="37" customWidth="1"/>
    <col min="6" max="6" width="5" style="37" customWidth="1"/>
    <col min="7" max="7" width="8.875" style="1" customWidth="1"/>
    <col min="8" max="10" width="5.875" style="1" customWidth="1"/>
    <col min="11" max="256" width="9" style="1"/>
    <col min="257" max="257" width="11.5" style="1" customWidth="1"/>
    <col min="258" max="258" width="9.25" style="1" customWidth="1"/>
    <col min="259" max="259" width="11.125" style="1" customWidth="1"/>
    <col min="260" max="260" width="6.5" style="1" customWidth="1"/>
    <col min="261" max="261" width="5.375" style="1" customWidth="1"/>
    <col min="262" max="262" width="7.875" style="1" customWidth="1"/>
    <col min="263" max="263" width="8.375" style="1" customWidth="1"/>
    <col min="264" max="266" width="5.875" style="1" customWidth="1"/>
    <col min="267" max="512" width="9" style="1"/>
    <col min="513" max="513" width="11.5" style="1" customWidth="1"/>
    <col min="514" max="514" width="9.25" style="1" customWidth="1"/>
    <col min="515" max="515" width="11.125" style="1" customWidth="1"/>
    <col min="516" max="516" width="6.5" style="1" customWidth="1"/>
    <col min="517" max="517" width="5.375" style="1" customWidth="1"/>
    <col min="518" max="518" width="7.875" style="1" customWidth="1"/>
    <col min="519" max="519" width="8.375" style="1" customWidth="1"/>
    <col min="520" max="522" width="5.875" style="1" customWidth="1"/>
    <col min="523" max="768" width="9" style="1"/>
    <col min="769" max="769" width="11.5" style="1" customWidth="1"/>
    <col min="770" max="770" width="9.25" style="1" customWidth="1"/>
    <col min="771" max="771" width="11.125" style="1" customWidth="1"/>
    <col min="772" max="772" width="6.5" style="1" customWidth="1"/>
    <col min="773" max="773" width="5.375" style="1" customWidth="1"/>
    <col min="774" max="774" width="7.875" style="1" customWidth="1"/>
    <col min="775" max="775" width="8.375" style="1" customWidth="1"/>
    <col min="776" max="778" width="5.875" style="1" customWidth="1"/>
    <col min="779" max="1024" width="9" style="1"/>
    <col min="1025" max="1025" width="11.5" style="1" customWidth="1"/>
    <col min="1026" max="1026" width="9.25" style="1" customWidth="1"/>
    <col min="1027" max="1027" width="11.125" style="1" customWidth="1"/>
    <col min="1028" max="1028" width="6.5" style="1" customWidth="1"/>
    <col min="1029" max="1029" width="5.375" style="1" customWidth="1"/>
    <col min="1030" max="1030" width="7.875" style="1" customWidth="1"/>
    <col min="1031" max="1031" width="8.375" style="1" customWidth="1"/>
    <col min="1032" max="1034" width="5.875" style="1" customWidth="1"/>
    <col min="1035" max="1280" width="9" style="1"/>
    <col min="1281" max="1281" width="11.5" style="1" customWidth="1"/>
    <col min="1282" max="1282" width="9.25" style="1" customWidth="1"/>
    <col min="1283" max="1283" width="11.125" style="1" customWidth="1"/>
    <col min="1284" max="1284" width="6.5" style="1" customWidth="1"/>
    <col min="1285" max="1285" width="5.375" style="1" customWidth="1"/>
    <col min="1286" max="1286" width="7.875" style="1" customWidth="1"/>
    <col min="1287" max="1287" width="8.375" style="1" customWidth="1"/>
    <col min="1288" max="1290" width="5.875" style="1" customWidth="1"/>
    <col min="1291" max="1536" width="9" style="1"/>
    <col min="1537" max="1537" width="11.5" style="1" customWidth="1"/>
    <col min="1538" max="1538" width="9.25" style="1" customWidth="1"/>
    <col min="1539" max="1539" width="11.125" style="1" customWidth="1"/>
    <col min="1540" max="1540" width="6.5" style="1" customWidth="1"/>
    <col min="1541" max="1541" width="5.375" style="1" customWidth="1"/>
    <col min="1542" max="1542" width="7.875" style="1" customWidth="1"/>
    <col min="1543" max="1543" width="8.375" style="1" customWidth="1"/>
    <col min="1544" max="1546" width="5.875" style="1" customWidth="1"/>
    <col min="1547" max="1792" width="9" style="1"/>
    <col min="1793" max="1793" width="11.5" style="1" customWidth="1"/>
    <col min="1794" max="1794" width="9.25" style="1" customWidth="1"/>
    <col min="1795" max="1795" width="11.125" style="1" customWidth="1"/>
    <col min="1796" max="1796" width="6.5" style="1" customWidth="1"/>
    <col min="1797" max="1797" width="5.375" style="1" customWidth="1"/>
    <col min="1798" max="1798" width="7.875" style="1" customWidth="1"/>
    <col min="1799" max="1799" width="8.375" style="1" customWidth="1"/>
    <col min="1800" max="1802" width="5.875" style="1" customWidth="1"/>
    <col min="1803" max="2048" width="9" style="1"/>
    <col min="2049" max="2049" width="11.5" style="1" customWidth="1"/>
    <col min="2050" max="2050" width="9.25" style="1" customWidth="1"/>
    <col min="2051" max="2051" width="11.125" style="1" customWidth="1"/>
    <col min="2052" max="2052" width="6.5" style="1" customWidth="1"/>
    <col min="2053" max="2053" width="5.375" style="1" customWidth="1"/>
    <col min="2054" max="2054" width="7.875" style="1" customWidth="1"/>
    <col min="2055" max="2055" width="8.375" style="1" customWidth="1"/>
    <col min="2056" max="2058" width="5.875" style="1" customWidth="1"/>
    <col min="2059" max="2304" width="9" style="1"/>
    <col min="2305" max="2305" width="11.5" style="1" customWidth="1"/>
    <col min="2306" max="2306" width="9.25" style="1" customWidth="1"/>
    <col min="2307" max="2307" width="11.125" style="1" customWidth="1"/>
    <col min="2308" max="2308" width="6.5" style="1" customWidth="1"/>
    <col min="2309" max="2309" width="5.375" style="1" customWidth="1"/>
    <col min="2310" max="2310" width="7.875" style="1" customWidth="1"/>
    <col min="2311" max="2311" width="8.375" style="1" customWidth="1"/>
    <col min="2312" max="2314" width="5.875" style="1" customWidth="1"/>
    <col min="2315" max="2560" width="9" style="1"/>
    <col min="2561" max="2561" width="11.5" style="1" customWidth="1"/>
    <col min="2562" max="2562" width="9.25" style="1" customWidth="1"/>
    <col min="2563" max="2563" width="11.125" style="1" customWidth="1"/>
    <col min="2564" max="2564" width="6.5" style="1" customWidth="1"/>
    <col min="2565" max="2565" width="5.375" style="1" customWidth="1"/>
    <col min="2566" max="2566" width="7.875" style="1" customWidth="1"/>
    <col min="2567" max="2567" width="8.375" style="1" customWidth="1"/>
    <col min="2568" max="2570" width="5.875" style="1" customWidth="1"/>
    <col min="2571" max="2816" width="9" style="1"/>
    <col min="2817" max="2817" width="11.5" style="1" customWidth="1"/>
    <col min="2818" max="2818" width="9.25" style="1" customWidth="1"/>
    <col min="2819" max="2819" width="11.125" style="1" customWidth="1"/>
    <col min="2820" max="2820" width="6.5" style="1" customWidth="1"/>
    <col min="2821" max="2821" width="5.375" style="1" customWidth="1"/>
    <col min="2822" max="2822" width="7.875" style="1" customWidth="1"/>
    <col min="2823" max="2823" width="8.375" style="1" customWidth="1"/>
    <col min="2824" max="2826" width="5.875" style="1" customWidth="1"/>
    <col min="2827" max="3072" width="9" style="1"/>
    <col min="3073" max="3073" width="11.5" style="1" customWidth="1"/>
    <col min="3074" max="3074" width="9.25" style="1" customWidth="1"/>
    <col min="3075" max="3075" width="11.125" style="1" customWidth="1"/>
    <col min="3076" max="3076" width="6.5" style="1" customWidth="1"/>
    <col min="3077" max="3077" width="5.375" style="1" customWidth="1"/>
    <col min="3078" max="3078" width="7.875" style="1" customWidth="1"/>
    <col min="3079" max="3079" width="8.375" style="1" customWidth="1"/>
    <col min="3080" max="3082" width="5.875" style="1" customWidth="1"/>
    <col min="3083" max="3328" width="9" style="1"/>
    <col min="3329" max="3329" width="11.5" style="1" customWidth="1"/>
    <col min="3330" max="3330" width="9.25" style="1" customWidth="1"/>
    <col min="3331" max="3331" width="11.125" style="1" customWidth="1"/>
    <col min="3332" max="3332" width="6.5" style="1" customWidth="1"/>
    <col min="3333" max="3333" width="5.375" style="1" customWidth="1"/>
    <col min="3334" max="3334" width="7.875" style="1" customWidth="1"/>
    <col min="3335" max="3335" width="8.375" style="1" customWidth="1"/>
    <col min="3336" max="3338" width="5.875" style="1" customWidth="1"/>
    <col min="3339" max="3584" width="9" style="1"/>
    <col min="3585" max="3585" width="11.5" style="1" customWidth="1"/>
    <col min="3586" max="3586" width="9.25" style="1" customWidth="1"/>
    <col min="3587" max="3587" width="11.125" style="1" customWidth="1"/>
    <col min="3588" max="3588" width="6.5" style="1" customWidth="1"/>
    <col min="3589" max="3589" width="5.375" style="1" customWidth="1"/>
    <col min="3590" max="3590" width="7.875" style="1" customWidth="1"/>
    <col min="3591" max="3591" width="8.375" style="1" customWidth="1"/>
    <col min="3592" max="3594" width="5.875" style="1" customWidth="1"/>
    <col min="3595" max="3840" width="9" style="1"/>
    <col min="3841" max="3841" width="11.5" style="1" customWidth="1"/>
    <col min="3842" max="3842" width="9.25" style="1" customWidth="1"/>
    <col min="3843" max="3843" width="11.125" style="1" customWidth="1"/>
    <col min="3844" max="3844" width="6.5" style="1" customWidth="1"/>
    <col min="3845" max="3845" width="5.375" style="1" customWidth="1"/>
    <col min="3846" max="3846" width="7.875" style="1" customWidth="1"/>
    <col min="3847" max="3847" width="8.375" style="1" customWidth="1"/>
    <col min="3848" max="3850" width="5.875" style="1" customWidth="1"/>
    <col min="3851" max="4096" width="9" style="1"/>
    <col min="4097" max="4097" width="11.5" style="1" customWidth="1"/>
    <col min="4098" max="4098" width="9.25" style="1" customWidth="1"/>
    <col min="4099" max="4099" width="11.125" style="1" customWidth="1"/>
    <col min="4100" max="4100" width="6.5" style="1" customWidth="1"/>
    <col min="4101" max="4101" width="5.375" style="1" customWidth="1"/>
    <col min="4102" max="4102" width="7.875" style="1" customWidth="1"/>
    <col min="4103" max="4103" width="8.375" style="1" customWidth="1"/>
    <col min="4104" max="4106" width="5.875" style="1" customWidth="1"/>
    <col min="4107" max="4352" width="9" style="1"/>
    <col min="4353" max="4353" width="11.5" style="1" customWidth="1"/>
    <col min="4354" max="4354" width="9.25" style="1" customWidth="1"/>
    <col min="4355" max="4355" width="11.125" style="1" customWidth="1"/>
    <col min="4356" max="4356" width="6.5" style="1" customWidth="1"/>
    <col min="4357" max="4357" width="5.375" style="1" customWidth="1"/>
    <col min="4358" max="4358" width="7.875" style="1" customWidth="1"/>
    <col min="4359" max="4359" width="8.375" style="1" customWidth="1"/>
    <col min="4360" max="4362" width="5.875" style="1" customWidth="1"/>
    <col min="4363" max="4608" width="9" style="1"/>
    <col min="4609" max="4609" width="11.5" style="1" customWidth="1"/>
    <col min="4610" max="4610" width="9.25" style="1" customWidth="1"/>
    <col min="4611" max="4611" width="11.125" style="1" customWidth="1"/>
    <col min="4612" max="4612" width="6.5" style="1" customWidth="1"/>
    <col min="4613" max="4613" width="5.375" style="1" customWidth="1"/>
    <col min="4614" max="4614" width="7.875" style="1" customWidth="1"/>
    <col min="4615" max="4615" width="8.375" style="1" customWidth="1"/>
    <col min="4616" max="4618" width="5.875" style="1" customWidth="1"/>
    <col min="4619" max="4864" width="9" style="1"/>
    <col min="4865" max="4865" width="11.5" style="1" customWidth="1"/>
    <col min="4866" max="4866" width="9.25" style="1" customWidth="1"/>
    <col min="4867" max="4867" width="11.125" style="1" customWidth="1"/>
    <col min="4868" max="4868" width="6.5" style="1" customWidth="1"/>
    <col min="4869" max="4869" width="5.375" style="1" customWidth="1"/>
    <col min="4870" max="4870" width="7.875" style="1" customWidth="1"/>
    <col min="4871" max="4871" width="8.375" style="1" customWidth="1"/>
    <col min="4872" max="4874" width="5.875" style="1" customWidth="1"/>
    <col min="4875" max="5120" width="9" style="1"/>
    <col min="5121" max="5121" width="11.5" style="1" customWidth="1"/>
    <col min="5122" max="5122" width="9.25" style="1" customWidth="1"/>
    <col min="5123" max="5123" width="11.125" style="1" customWidth="1"/>
    <col min="5124" max="5124" width="6.5" style="1" customWidth="1"/>
    <col min="5125" max="5125" width="5.375" style="1" customWidth="1"/>
    <col min="5126" max="5126" width="7.875" style="1" customWidth="1"/>
    <col min="5127" max="5127" width="8.375" style="1" customWidth="1"/>
    <col min="5128" max="5130" width="5.875" style="1" customWidth="1"/>
    <col min="5131" max="5376" width="9" style="1"/>
    <col min="5377" max="5377" width="11.5" style="1" customWidth="1"/>
    <col min="5378" max="5378" width="9.25" style="1" customWidth="1"/>
    <col min="5379" max="5379" width="11.125" style="1" customWidth="1"/>
    <col min="5380" max="5380" width="6.5" style="1" customWidth="1"/>
    <col min="5381" max="5381" width="5.375" style="1" customWidth="1"/>
    <col min="5382" max="5382" width="7.875" style="1" customWidth="1"/>
    <col min="5383" max="5383" width="8.375" style="1" customWidth="1"/>
    <col min="5384" max="5386" width="5.875" style="1" customWidth="1"/>
    <col min="5387" max="5632" width="9" style="1"/>
    <col min="5633" max="5633" width="11.5" style="1" customWidth="1"/>
    <col min="5634" max="5634" width="9.25" style="1" customWidth="1"/>
    <col min="5635" max="5635" width="11.125" style="1" customWidth="1"/>
    <col min="5636" max="5636" width="6.5" style="1" customWidth="1"/>
    <col min="5637" max="5637" width="5.375" style="1" customWidth="1"/>
    <col min="5638" max="5638" width="7.875" style="1" customWidth="1"/>
    <col min="5639" max="5639" width="8.375" style="1" customWidth="1"/>
    <col min="5640" max="5642" width="5.875" style="1" customWidth="1"/>
    <col min="5643" max="5888" width="9" style="1"/>
    <col min="5889" max="5889" width="11.5" style="1" customWidth="1"/>
    <col min="5890" max="5890" width="9.25" style="1" customWidth="1"/>
    <col min="5891" max="5891" width="11.125" style="1" customWidth="1"/>
    <col min="5892" max="5892" width="6.5" style="1" customWidth="1"/>
    <col min="5893" max="5893" width="5.375" style="1" customWidth="1"/>
    <col min="5894" max="5894" width="7.875" style="1" customWidth="1"/>
    <col min="5895" max="5895" width="8.375" style="1" customWidth="1"/>
    <col min="5896" max="5898" width="5.875" style="1" customWidth="1"/>
    <col min="5899" max="6144" width="9" style="1"/>
    <col min="6145" max="6145" width="11.5" style="1" customWidth="1"/>
    <col min="6146" max="6146" width="9.25" style="1" customWidth="1"/>
    <col min="6147" max="6147" width="11.125" style="1" customWidth="1"/>
    <col min="6148" max="6148" width="6.5" style="1" customWidth="1"/>
    <col min="6149" max="6149" width="5.375" style="1" customWidth="1"/>
    <col min="6150" max="6150" width="7.875" style="1" customWidth="1"/>
    <col min="6151" max="6151" width="8.375" style="1" customWidth="1"/>
    <col min="6152" max="6154" width="5.875" style="1" customWidth="1"/>
    <col min="6155" max="6400" width="9" style="1"/>
    <col min="6401" max="6401" width="11.5" style="1" customWidth="1"/>
    <col min="6402" max="6402" width="9.25" style="1" customWidth="1"/>
    <col min="6403" max="6403" width="11.125" style="1" customWidth="1"/>
    <col min="6404" max="6404" width="6.5" style="1" customWidth="1"/>
    <col min="6405" max="6405" width="5.375" style="1" customWidth="1"/>
    <col min="6406" max="6406" width="7.875" style="1" customWidth="1"/>
    <col min="6407" max="6407" width="8.375" style="1" customWidth="1"/>
    <col min="6408" max="6410" width="5.875" style="1" customWidth="1"/>
    <col min="6411" max="6656" width="9" style="1"/>
    <col min="6657" max="6657" width="11.5" style="1" customWidth="1"/>
    <col min="6658" max="6658" width="9.25" style="1" customWidth="1"/>
    <col min="6659" max="6659" width="11.125" style="1" customWidth="1"/>
    <col min="6660" max="6660" width="6.5" style="1" customWidth="1"/>
    <col min="6661" max="6661" width="5.375" style="1" customWidth="1"/>
    <col min="6662" max="6662" width="7.875" style="1" customWidth="1"/>
    <col min="6663" max="6663" width="8.375" style="1" customWidth="1"/>
    <col min="6664" max="6666" width="5.875" style="1" customWidth="1"/>
    <col min="6667" max="6912" width="9" style="1"/>
    <col min="6913" max="6913" width="11.5" style="1" customWidth="1"/>
    <col min="6914" max="6914" width="9.25" style="1" customWidth="1"/>
    <col min="6915" max="6915" width="11.125" style="1" customWidth="1"/>
    <col min="6916" max="6916" width="6.5" style="1" customWidth="1"/>
    <col min="6917" max="6917" width="5.375" style="1" customWidth="1"/>
    <col min="6918" max="6918" width="7.875" style="1" customWidth="1"/>
    <col min="6919" max="6919" width="8.375" style="1" customWidth="1"/>
    <col min="6920" max="6922" width="5.875" style="1" customWidth="1"/>
    <col min="6923" max="7168" width="9" style="1"/>
    <col min="7169" max="7169" width="11.5" style="1" customWidth="1"/>
    <col min="7170" max="7170" width="9.25" style="1" customWidth="1"/>
    <col min="7171" max="7171" width="11.125" style="1" customWidth="1"/>
    <col min="7172" max="7172" width="6.5" style="1" customWidth="1"/>
    <col min="7173" max="7173" width="5.375" style="1" customWidth="1"/>
    <col min="7174" max="7174" width="7.875" style="1" customWidth="1"/>
    <col min="7175" max="7175" width="8.375" style="1" customWidth="1"/>
    <col min="7176" max="7178" width="5.875" style="1" customWidth="1"/>
    <col min="7179" max="7424" width="9" style="1"/>
    <col min="7425" max="7425" width="11.5" style="1" customWidth="1"/>
    <col min="7426" max="7426" width="9.25" style="1" customWidth="1"/>
    <col min="7427" max="7427" width="11.125" style="1" customWidth="1"/>
    <col min="7428" max="7428" width="6.5" style="1" customWidth="1"/>
    <col min="7429" max="7429" width="5.375" style="1" customWidth="1"/>
    <col min="7430" max="7430" width="7.875" style="1" customWidth="1"/>
    <col min="7431" max="7431" width="8.375" style="1" customWidth="1"/>
    <col min="7432" max="7434" width="5.875" style="1" customWidth="1"/>
    <col min="7435" max="7680" width="9" style="1"/>
    <col min="7681" max="7681" width="11.5" style="1" customWidth="1"/>
    <col min="7682" max="7682" width="9.25" style="1" customWidth="1"/>
    <col min="7683" max="7683" width="11.125" style="1" customWidth="1"/>
    <col min="7684" max="7684" width="6.5" style="1" customWidth="1"/>
    <col min="7685" max="7685" width="5.375" style="1" customWidth="1"/>
    <col min="7686" max="7686" width="7.875" style="1" customWidth="1"/>
    <col min="7687" max="7687" width="8.375" style="1" customWidth="1"/>
    <col min="7688" max="7690" width="5.875" style="1" customWidth="1"/>
    <col min="7691" max="7936" width="9" style="1"/>
    <col min="7937" max="7937" width="11.5" style="1" customWidth="1"/>
    <col min="7938" max="7938" width="9.25" style="1" customWidth="1"/>
    <col min="7939" max="7939" width="11.125" style="1" customWidth="1"/>
    <col min="7940" max="7940" width="6.5" style="1" customWidth="1"/>
    <col min="7941" max="7941" width="5.375" style="1" customWidth="1"/>
    <col min="7942" max="7942" width="7.875" style="1" customWidth="1"/>
    <col min="7943" max="7943" width="8.375" style="1" customWidth="1"/>
    <col min="7944" max="7946" width="5.875" style="1" customWidth="1"/>
    <col min="7947" max="8192" width="9" style="1"/>
    <col min="8193" max="8193" width="11.5" style="1" customWidth="1"/>
    <col min="8194" max="8194" width="9.25" style="1" customWidth="1"/>
    <col min="8195" max="8195" width="11.125" style="1" customWidth="1"/>
    <col min="8196" max="8196" width="6.5" style="1" customWidth="1"/>
    <col min="8197" max="8197" width="5.375" style="1" customWidth="1"/>
    <col min="8198" max="8198" width="7.875" style="1" customWidth="1"/>
    <col min="8199" max="8199" width="8.375" style="1" customWidth="1"/>
    <col min="8200" max="8202" width="5.875" style="1" customWidth="1"/>
    <col min="8203" max="8448" width="9" style="1"/>
    <col min="8449" max="8449" width="11.5" style="1" customWidth="1"/>
    <col min="8450" max="8450" width="9.25" style="1" customWidth="1"/>
    <col min="8451" max="8451" width="11.125" style="1" customWidth="1"/>
    <col min="8452" max="8452" width="6.5" style="1" customWidth="1"/>
    <col min="8453" max="8453" width="5.375" style="1" customWidth="1"/>
    <col min="8454" max="8454" width="7.875" style="1" customWidth="1"/>
    <col min="8455" max="8455" width="8.375" style="1" customWidth="1"/>
    <col min="8456" max="8458" width="5.875" style="1" customWidth="1"/>
    <col min="8459" max="8704" width="9" style="1"/>
    <col min="8705" max="8705" width="11.5" style="1" customWidth="1"/>
    <col min="8706" max="8706" width="9.25" style="1" customWidth="1"/>
    <col min="8707" max="8707" width="11.125" style="1" customWidth="1"/>
    <col min="8708" max="8708" width="6.5" style="1" customWidth="1"/>
    <col min="8709" max="8709" width="5.375" style="1" customWidth="1"/>
    <col min="8710" max="8710" width="7.875" style="1" customWidth="1"/>
    <col min="8711" max="8711" width="8.375" style="1" customWidth="1"/>
    <col min="8712" max="8714" width="5.875" style="1" customWidth="1"/>
    <col min="8715" max="8960" width="9" style="1"/>
    <col min="8961" max="8961" width="11.5" style="1" customWidth="1"/>
    <col min="8962" max="8962" width="9.25" style="1" customWidth="1"/>
    <col min="8963" max="8963" width="11.125" style="1" customWidth="1"/>
    <col min="8964" max="8964" width="6.5" style="1" customWidth="1"/>
    <col min="8965" max="8965" width="5.375" style="1" customWidth="1"/>
    <col min="8966" max="8966" width="7.875" style="1" customWidth="1"/>
    <col min="8967" max="8967" width="8.375" style="1" customWidth="1"/>
    <col min="8968" max="8970" width="5.875" style="1" customWidth="1"/>
    <col min="8971" max="9216" width="9" style="1"/>
    <col min="9217" max="9217" width="11.5" style="1" customWidth="1"/>
    <col min="9218" max="9218" width="9.25" style="1" customWidth="1"/>
    <col min="9219" max="9219" width="11.125" style="1" customWidth="1"/>
    <col min="9220" max="9220" width="6.5" style="1" customWidth="1"/>
    <col min="9221" max="9221" width="5.375" style="1" customWidth="1"/>
    <col min="9222" max="9222" width="7.875" style="1" customWidth="1"/>
    <col min="9223" max="9223" width="8.375" style="1" customWidth="1"/>
    <col min="9224" max="9226" width="5.875" style="1" customWidth="1"/>
    <col min="9227" max="9472" width="9" style="1"/>
    <col min="9473" max="9473" width="11.5" style="1" customWidth="1"/>
    <col min="9474" max="9474" width="9.25" style="1" customWidth="1"/>
    <col min="9475" max="9475" width="11.125" style="1" customWidth="1"/>
    <col min="9476" max="9476" width="6.5" style="1" customWidth="1"/>
    <col min="9477" max="9477" width="5.375" style="1" customWidth="1"/>
    <col min="9478" max="9478" width="7.875" style="1" customWidth="1"/>
    <col min="9479" max="9479" width="8.375" style="1" customWidth="1"/>
    <col min="9480" max="9482" width="5.875" style="1" customWidth="1"/>
    <col min="9483" max="9728" width="9" style="1"/>
    <col min="9729" max="9729" width="11.5" style="1" customWidth="1"/>
    <col min="9730" max="9730" width="9.25" style="1" customWidth="1"/>
    <col min="9731" max="9731" width="11.125" style="1" customWidth="1"/>
    <col min="9732" max="9732" width="6.5" style="1" customWidth="1"/>
    <col min="9733" max="9733" width="5.375" style="1" customWidth="1"/>
    <col min="9734" max="9734" width="7.875" style="1" customWidth="1"/>
    <col min="9735" max="9735" width="8.375" style="1" customWidth="1"/>
    <col min="9736" max="9738" width="5.875" style="1" customWidth="1"/>
    <col min="9739" max="9984" width="9" style="1"/>
    <col min="9985" max="9985" width="11.5" style="1" customWidth="1"/>
    <col min="9986" max="9986" width="9.25" style="1" customWidth="1"/>
    <col min="9987" max="9987" width="11.125" style="1" customWidth="1"/>
    <col min="9988" max="9988" width="6.5" style="1" customWidth="1"/>
    <col min="9989" max="9989" width="5.375" style="1" customWidth="1"/>
    <col min="9990" max="9990" width="7.875" style="1" customWidth="1"/>
    <col min="9991" max="9991" width="8.375" style="1" customWidth="1"/>
    <col min="9992" max="9994" width="5.875" style="1" customWidth="1"/>
    <col min="9995" max="10240" width="9" style="1"/>
    <col min="10241" max="10241" width="11.5" style="1" customWidth="1"/>
    <col min="10242" max="10242" width="9.25" style="1" customWidth="1"/>
    <col min="10243" max="10243" width="11.125" style="1" customWidth="1"/>
    <col min="10244" max="10244" width="6.5" style="1" customWidth="1"/>
    <col min="10245" max="10245" width="5.375" style="1" customWidth="1"/>
    <col min="10246" max="10246" width="7.875" style="1" customWidth="1"/>
    <col min="10247" max="10247" width="8.375" style="1" customWidth="1"/>
    <col min="10248" max="10250" width="5.875" style="1" customWidth="1"/>
    <col min="10251" max="10496" width="9" style="1"/>
    <col min="10497" max="10497" width="11.5" style="1" customWidth="1"/>
    <col min="10498" max="10498" width="9.25" style="1" customWidth="1"/>
    <col min="10499" max="10499" width="11.125" style="1" customWidth="1"/>
    <col min="10500" max="10500" width="6.5" style="1" customWidth="1"/>
    <col min="10501" max="10501" width="5.375" style="1" customWidth="1"/>
    <col min="10502" max="10502" width="7.875" style="1" customWidth="1"/>
    <col min="10503" max="10503" width="8.375" style="1" customWidth="1"/>
    <col min="10504" max="10506" width="5.875" style="1" customWidth="1"/>
    <col min="10507" max="10752" width="9" style="1"/>
    <col min="10753" max="10753" width="11.5" style="1" customWidth="1"/>
    <col min="10754" max="10754" width="9.25" style="1" customWidth="1"/>
    <col min="10755" max="10755" width="11.125" style="1" customWidth="1"/>
    <col min="10756" max="10756" width="6.5" style="1" customWidth="1"/>
    <col min="10757" max="10757" width="5.375" style="1" customWidth="1"/>
    <col min="10758" max="10758" width="7.875" style="1" customWidth="1"/>
    <col min="10759" max="10759" width="8.375" style="1" customWidth="1"/>
    <col min="10760" max="10762" width="5.875" style="1" customWidth="1"/>
    <col min="10763" max="11008" width="9" style="1"/>
    <col min="11009" max="11009" width="11.5" style="1" customWidth="1"/>
    <col min="11010" max="11010" width="9.25" style="1" customWidth="1"/>
    <col min="11011" max="11011" width="11.125" style="1" customWidth="1"/>
    <col min="11012" max="11012" width="6.5" style="1" customWidth="1"/>
    <col min="11013" max="11013" width="5.375" style="1" customWidth="1"/>
    <col min="11014" max="11014" width="7.875" style="1" customWidth="1"/>
    <col min="11015" max="11015" width="8.375" style="1" customWidth="1"/>
    <col min="11016" max="11018" width="5.875" style="1" customWidth="1"/>
    <col min="11019" max="11264" width="9" style="1"/>
    <col min="11265" max="11265" width="11.5" style="1" customWidth="1"/>
    <col min="11266" max="11266" width="9.25" style="1" customWidth="1"/>
    <col min="11267" max="11267" width="11.125" style="1" customWidth="1"/>
    <col min="11268" max="11268" width="6.5" style="1" customWidth="1"/>
    <col min="11269" max="11269" width="5.375" style="1" customWidth="1"/>
    <col min="11270" max="11270" width="7.875" style="1" customWidth="1"/>
    <col min="11271" max="11271" width="8.375" style="1" customWidth="1"/>
    <col min="11272" max="11274" width="5.875" style="1" customWidth="1"/>
    <col min="11275" max="11520" width="9" style="1"/>
    <col min="11521" max="11521" width="11.5" style="1" customWidth="1"/>
    <col min="11522" max="11522" width="9.25" style="1" customWidth="1"/>
    <col min="11523" max="11523" width="11.125" style="1" customWidth="1"/>
    <col min="11524" max="11524" width="6.5" style="1" customWidth="1"/>
    <col min="11525" max="11525" width="5.375" style="1" customWidth="1"/>
    <col min="11526" max="11526" width="7.875" style="1" customWidth="1"/>
    <col min="11527" max="11527" width="8.375" style="1" customWidth="1"/>
    <col min="11528" max="11530" width="5.875" style="1" customWidth="1"/>
    <col min="11531" max="11776" width="9" style="1"/>
    <col min="11777" max="11777" width="11.5" style="1" customWidth="1"/>
    <col min="11778" max="11778" width="9.25" style="1" customWidth="1"/>
    <col min="11779" max="11779" width="11.125" style="1" customWidth="1"/>
    <col min="11780" max="11780" width="6.5" style="1" customWidth="1"/>
    <col min="11781" max="11781" width="5.375" style="1" customWidth="1"/>
    <col min="11782" max="11782" width="7.875" style="1" customWidth="1"/>
    <col min="11783" max="11783" width="8.375" style="1" customWidth="1"/>
    <col min="11784" max="11786" width="5.875" style="1" customWidth="1"/>
    <col min="11787" max="12032" width="9" style="1"/>
    <col min="12033" max="12033" width="11.5" style="1" customWidth="1"/>
    <col min="12034" max="12034" width="9.25" style="1" customWidth="1"/>
    <col min="12035" max="12035" width="11.125" style="1" customWidth="1"/>
    <col min="12036" max="12036" width="6.5" style="1" customWidth="1"/>
    <col min="12037" max="12037" width="5.375" style="1" customWidth="1"/>
    <col min="12038" max="12038" width="7.875" style="1" customWidth="1"/>
    <col min="12039" max="12039" width="8.375" style="1" customWidth="1"/>
    <col min="12040" max="12042" width="5.875" style="1" customWidth="1"/>
    <col min="12043" max="12288" width="9" style="1"/>
    <col min="12289" max="12289" width="11.5" style="1" customWidth="1"/>
    <col min="12290" max="12290" width="9.25" style="1" customWidth="1"/>
    <col min="12291" max="12291" width="11.125" style="1" customWidth="1"/>
    <col min="12292" max="12292" width="6.5" style="1" customWidth="1"/>
    <col min="12293" max="12293" width="5.375" style="1" customWidth="1"/>
    <col min="12294" max="12294" width="7.875" style="1" customWidth="1"/>
    <col min="12295" max="12295" width="8.375" style="1" customWidth="1"/>
    <col min="12296" max="12298" width="5.875" style="1" customWidth="1"/>
    <col min="12299" max="12544" width="9" style="1"/>
    <col min="12545" max="12545" width="11.5" style="1" customWidth="1"/>
    <col min="12546" max="12546" width="9.25" style="1" customWidth="1"/>
    <col min="12547" max="12547" width="11.125" style="1" customWidth="1"/>
    <col min="12548" max="12548" width="6.5" style="1" customWidth="1"/>
    <col min="12549" max="12549" width="5.375" style="1" customWidth="1"/>
    <col min="12550" max="12550" width="7.875" style="1" customWidth="1"/>
    <col min="12551" max="12551" width="8.375" style="1" customWidth="1"/>
    <col min="12552" max="12554" width="5.875" style="1" customWidth="1"/>
    <col min="12555" max="12800" width="9" style="1"/>
    <col min="12801" max="12801" width="11.5" style="1" customWidth="1"/>
    <col min="12802" max="12802" width="9.25" style="1" customWidth="1"/>
    <col min="12803" max="12803" width="11.125" style="1" customWidth="1"/>
    <col min="12804" max="12804" width="6.5" style="1" customWidth="1"/>
    <col min="12805" max="12805" width="5.375" style="1" customWidth="1"/>
    <col min="12806" max="12806" width="7.875" style="1" customWidth="1"/>
    <col min="12807" max="12807" width="8.375" style="1" customWidth="1"/>
    <col min="12808" max="12810" width="5.875" style="1" customWidth="1"/>
    <col min="12811" max="13056" width="9" style="1"/>
    <col min="13057" max="13057" width="11.5" style="1" customWidth="1"/>
    <col min="13058" max="13058" width="9.25" style="1" customWidth="1"/>
    <col min="13059" max="13059" width="11.125" style="1" customWidth="1"/>
    <col min="13060" max="13060" width="6.5" style="1" customWidth="1"/>
    <col min="13061" max="13061" width="5.375" style="1" customWidth="1"/>
    <col min="13062" max="13062" width="7.875" style="1" customWidth="1"/>
    <col min="13063" max="13063" width="8.375" style="1" customWidth="1"/>
    <col min="13064" max="13066" width="5.875" style="1" customWidth="1"/>
    <col min="13067" max="13312" width="9" style="1"/>
    <col min="13313" max="13313" width="11.5" style="1" customWidth="1"/>
    <col min="13314" max="13314" width="9.25" style="1" customWidth="1"/>
    <col min="13315" max="13315" width="11.125" style="1" customWidth="1"/>
    <col min="13316" max="13316" width="6.5" style="1" customWidth="1"/>
    <col min="13317" max="13317" width="5.375" style="1" customWidth="1"/>
    <col min="13318" max="13318" width="7.875" style="1" customWidth="1"/>
    <col min="13319" max="13319" width="8.375" style="1" customWidth="1"/>
    <col min="13320" max="13322" width="5.875" style="1" customWidth="1"/>
    <col min="13323" max="13568" width="9" style="1"/>
    <col min="13569" max="13569" width="11.5" style="1" customWidth="1"/>
    <col min="13570" max="13570" width="9.25" style="1" customWidth="1"/>
    <col min="13571" max="13571" width="11.125" style="1" customWidth="1"/>
    <col min="13572" max="13572" width="6.5" style="1" customWidth="1"/>
    <col min="13573" max="13573" width="5.375" style="1" customWidth="1"/>
    <col min="13574" max="13574" width="7.875" style="1" customWidth="1"/>
    <col min="13575" max="13575" width="8.375" style="1" customWidth="1"/>
    <col min="13576" max="13578" width="5.875" style="1" customWidth="1"/>
    <col min="13579" max="13824" width="9" style="1"/>
    <col min="13825" max="13825" width="11.5" style="1" customWidth="1"/>
    <col min="13826" max="13826" width="9.25" style="1" customWidth="1"/>
    <col min="13827" max="13827" width="11.125" style="1" customWidth="1"/>
    <col min="13828" max="13828" width="6.5" style="1" customWidth="1"/>
    <col min="13829" max="13829" width="5.375" style="1" customWidth="1"/>
    <col min="13830" max="13830" width="7.875" style="1" customWidth="1"/>
    <col min="13831" max="13831" width="8.375" style="1" customWidth="1"/>
    <col min="13832" max="13834" width="5.875" style="1" customWidth="1"/>
    <col min="13835" max="14080" width="9" style="1"/>
    <col min="14081" max="14081" width="11.5" style="1" customWidth="1"/>
    <col min="14082" max="14082" width="9.25" style="1" customWidth="1"/>
    <col min="14083" max="14083" width="11.125" style="1" customWidth="1"/>
    <col min="14084" max="14084" width="6.5" style="1" customWidth="1"/>
    <col min="14085" max="14085" width="5.375" style="1" customWidth="1"/>
    <col min="14086" max="14086" width="7.875" style="1" customWidth="1"/>
    <col min="14087" max="14087" width="8.375" style="1" customWidth="1"/>
    <col min="14088" max="14090" width="5.875" style="1" customWidth="1"/>
    <col min="14091" max="14336" width="9" style="1"/>
    <col min="14337" max="14337" width="11.5" style="1" customWidth="1"/>
    <col min="14338" max="14338" width="9.25" style="1" customWidth="1"/>
    <col min="14339" max="14339" width="11.125" style="1" customWidth="1"/>
    <col min="14340" max="14340" width="6.5" style="1" customWidth="1"/>
    <col min="14341" max="14341" width="5.375" style="1" customWidth="1"/>
    <col min="14342" max="14342" width="7.875" style="1" customWidth="1"/>
    <col min="14343" max="14343" width="8.375" style="1" customWidth="1"/>
    <col min="14344" max="14346" width="5.875" style="1" customWidth="1"/>
    <col min="14347" max="14592" width="9" style="1"/>
    <col min="14593" max="14593" width="11.5" style="1" customWidth="1"/>
    <col min="14594" max="14594" width="9.25" style="1" customWidth="1"/>
    <col min="14595" max="14595" width="11.125" style="1" customWidth="1"/>
    <col min="14596" max="14596" width="6.5" style="1" customWidth="1"/>
    <col min="14597" max="14597" width="5.375" style="1" customWidth="1"/>
    <col min="14598" max="14598" width="7.875" style="1" customWidth="1"/>
    <col min="14599" max="14599" width="8.375" style="1" customWidth="1"/>
    <col min="14600" max="14602" width="5.875" style="1" customWidth="1"/>
    <col min="14603" max="14848" width="9" style="1"/>
    <col min="14849" max="14849" width="11.5" style="1" customWidth="1"/>
    <col min="14850" max="14850" width="9.25" style="1" customWidth="1"/>
    <col min="14851" max="14851" width="11.125" style="1" customWidth="1"/>
    <col min="14852" max="14852" width="6.5" style="1" customWidth="1"/>
    <col min="14853" max="14853" width="5.375" style="1" customWidth="1"/>
    <col min="14854" max="14854" width="7.875" style="1" customWidth="1"/>
    <col min="14855" max="14855" width="8.375" style="1" customWidth="1"/>
    <col min="14856" max="14858" width="5.875" style="1" customWidth="1"/>
    <col min="14859" max="15104" width="9" style="1"/>
    <col min="15105" max="15105" width="11.5" style="1" customWidth="1"/>
    <col min="15106" max="15106" width="9.25" style="1" customWidth="1"/>
    <col min="15107" max="15107" width="11.125" style="1" customWidth="1"/>
    <col min="15108" max="15108" width="6.5" style="1" customWidth="1"/>
    <col min="15109" max="15109" width="5.375" style="1" customWidth="1"/>
    <col min="15110" max="15110" width="7.875" style="1" customWidth="1"/>
    <col min="15111" max="15111" width="8.375" style="1" customWidth="1"/>
    <col min="15112" max="15114" width="5.875" style="1" customWidth="1"/>
    <col min="15115" max="15360" width="9" style="1"/>
    <col min="15361" max="15361" width="11.5" style="1" customWidth="1"/>
    <col min="15362" max="15362" width="9.25" style="1" customWidth="1"/>
    <col min="15363" max="15363" width="11.125" style="1" customWidth="1"/>
    <col min="15364" max="15364" width="6.5" style="1" customWidth="1"/>
    <col min="15365" max="15365" width="5.375" style="1" customWidth="1"/>
    <col min="15366" max="15366" width="7.875" style="1" customWidth="1"/>
    <col min="15367" max="15367" width="8.375" style="1" customWidth="1"/>
    <col min="15368" max="15370" width="5.875" style="1" customWidth="1"/>
    <col min="15371" max="15616" width="9" style="1"/>
    <col min="15617" max="15617" width="11.5" style="1" customWidth="1"/>
    <col min="15618" max="15618" width="9.25" style="1" customWidth="1"/>
    <col min="15619" max="15619" width="11.125" style="1" customWidth="1"/>
    <col min="15620" max="15620" width="6.5" style="1" customWidth="1"/>
    <col min="15621" max="15621" width="5.375" style="1" customWidth="1"/>
    <col min="15622" max="15622" width="7.875" style="1" customWidth="1"/>
    <col min="15623" max="15623" width="8.375" style="1" customWidth="1"/>
    <col min="15624" max="15626" width="5.875" style="1" customWidth="1"/>
    <col min="15627" max="15872" width="9" style="1"/>
    <col min="15873" max="15873" width="11.5" style="1" customWidth="1"/>
    <col min="15874" max="15874" width="9.25" style="1" customWidth="1"/>
    <col min="15875" max="15875" width="11.125" style="1" customWidth="1"/>
    <col min="15876" max="15876" width="6.5" style="1" customWidth="1"/>
    <col min="15877" max="15877" width="5.375" style="1" customWidth="1"/>
    <col min="15878" max="15878" width="7.875" style="1" customWidth="1"/>
    <col min="15879" max="15879" width="8.375" style="1" customWidth="1"/>
    <col min="15880" max="15882" width="5.875" style="1" customWidth="1"/>
    <col min="15883" max="16128" width="9" style="1"/>
    <col min="16129" max="16129" width="11.5" style="1" customWidth="1"/>
    <col min="16130" max="16130" width="9.25" style="1" customWidth="1"/>
    <col min="16131" max="16131" width="11.125" style="1" customWidth="1"/>
    <col min="16132" max="16132" width="6.5" style="1" customWidth="1"/>
    <col min="16133" max="16133" width="5.375" style="1" customWidth="1"/>
    <col min="16134" max="16134" width="7.875" style="1" customWidth="1"/>
    <col min="16135" max="16135" width="8.375" style="1" customWidth="1"/>
    <col min="16136" max="16138" width="5.875" style="1" customWidth="1"/>
    <col min="16139" max="16384" width="9" style="1"/>
  </cols>
  <sheetData>
    <row r="1" spans="1:10">
      <c r="A1" s="1" t="s">
        <v>131</v>
      </c>
    </row>
    <row r="2" spans="1:10" ht="18">
      <c r="A2" s="102" t="s">
        <v>130</v>
      </c>
      <c r="B2" s="102" t="s">
        <v>129</v>
      </c>
      <c r="C2" s="102" t="s">
        <v>128</v>
      </c>
      <c r="D2" s="102" t="s">
        <v>127</v>
      </c>
      <c r="E2" s="100" t="s">
        <v>126</v>
      </c>
      <c r="G2" s="150" t="s">
        <v>125</v>
      </c>
      <c r="H2" s="150"/>
      <c r="I2" s="150"/>
      <c r="J2" s="150"/>
    </row>
    <row r="3" spans="1:10">
      <c r="A3" s="101">
        <v>41796</v>
      </c>
      <c r="B3" s="1" t="s">
        <v>123</v>
      </c>
      <c r="C3" s="1" t="s">
        <v>116</v>
      </c>
      <c r="D3" s="100" t="s">
        <v>109</v>
      </c>
      <c r="E3" s="100">
        <f t="shared" ref="E3:E23" si="0">MONTH(A3)</f>
        <v>6</v>
      </c>
      <c r="G3" s="40" t="s">
        <v>124</v>
      </c>
      <c r="H3" s="39">
        <v>6</v>
      </c>
      <c r="I3" s="39">
        <v>7</v>
      </c>
      <c r="J3" s="39">
        <v>8</v>
      </c>
    </row>
    <row r="4" spans="1:10">
      <c r="A4" s="101">
        <v>41805</v>
      </c>
      <c r="B4" s="1" t="s">
        <v>113</v>
      </c>
      <c r="C4" s="1" t="s">
        <v>112</v>
      </c>
      <c r="D4" s="100" t="s">
        <v>106</v>
      </c>
      <c r="E4" s="100">
        <f t="shared" si="0"/>
        <v>6</v>
      </c>
      <c r="G4" s="38" t="s">
        <v>123</v>
      </c>
      <c r="H4" s="103"/>
      <c r="I4" s="104"/>
      <c r="J4" s="105"/>
    </row>
    <row r="5" spans="1:10">
      <c r="A5" s="101">
        <v>41807</v>
      </c>
      <c r="B5" s="1" t="s">
        <v>111</v>
      </c>
      <c r="C5" s="1" t="s">
        <v>114</v>
      </c>
      <c r="D5" s="100" t="s">
        <v>106</v>
      </c>
      <c r="E5" s="100">
        <f t="shared" si="0"/>
        <v>6</v>
      </c>
      <c r="G5" s="38" t="s">
        <v>122</v>
      </c>
      <c r="H5" s="6"/>
      <c r="I5" s="6"/>
      <c r="J5" s="6"/>
    </row>
    <row r="6" spans="1:10">
      <c r="A6" s="101">
        <v>41812</v>
      </c>
      <c r="B6" s="1" t="s">
        <v>111</v>
      </c>
      <c r="C6" s="1" t="s">
        <v>110</v>
      </c>
      <c r="D6" s="100" t="s">
        <v>106</v>
      </c>
      <c r="E6" s="100">
        <f t="shared" si="0"/>
        <v>6</v>
      </c>
      <c r="G6" s="38" t="s">
        <v>121</v>
      </c>
      <c r="H6" s="6"/>
      <c r="I6" s="6"/>
      <c r="J6" s="6"/>
    </row>
    <row r="7" spans="1:10">
      <c r="A7" s="101">
        <v>41820</v>
      </c>
      <c r="B7" s="1" t="s">
        <v>108</v>
      </c>
      <c r="C7" s="1" t="s">
        <v>120</v>
      </c>
      <c r="D7" s="100" t="s">
        <v>109</v>
      </c>
      <c r="E7" s="100">
        <f t="shared" si="0"/>
        <v>6</v>
      </c>
    </row>
    <row r="8" spans="1:10">
      <c r="A8" s="101">
        <v>41824</v>
      </c>
      <c r="B8" s="1" t="s">
        <v>111</v>
      </c>
      <c r="C8" s="1" t="s">
        <v>119</v>
      </c>
      <c r="D8" s="100" t="s">
        <v>115</v>
      </c>
      <c r="E8" s="100">
        <f t="shared" si="0"/>
        <v>7</v>
      </c>
    </row>
    <row r="9" spans="1:10">
      <c r="A9" s="101">
        <v>41833</v>
      </c>
      <c r="B9" s="1" t="s">
        <v>108</v>
      </c>
      <c r="C9" s="1" t="s">
        <v>107</v>
      </c>
      <c r="D9" s="100" t="s">
        <v>109</v>
      </c>
      <c r="E9" s="100">
        <f t="shared" si="0"/>
        <v>7</v>
      </c>
    </row>
    <row r="10" spans="1:10">
      <c r="A10" s="101">
        <v>41834</v>
      </c>
      <c r="B10" s="1" t="s">
        <v>113</v>
      </c>
      <c r="C10" s="1" t="s">
        <v>118</v>
      </c>
      <c r="D10" s="100" t="s">
        <v>106</v>
      </c>
      <c r="E10" s="100">
        <f t="shared" si="0"/>
        <v>7</v>
      </c>
    </row>
    <row r="11" spans="1:10">
      <c r="A11" s="101">
        <v>41840</v>
      </c>
      <c r="B11" s="1" t="s">
        <v>108</v>
      </c>
      <c r="C11" s="1" t="s">
        <v>116</v>
      </c>
      <c r="D11" s="100" t="s">
        <v>106</v>
      </c>
      <c r="E11" s="100">
        <f t="shared" si="0"/>
        <v>7</v>
      </c>
    </row>
    <row r="12" spans="1:10">
      <c r="A12" s="101">
        <v>41842</v>
      </c>
      <c r="B12" s="1" t="s">
        <v>113</v>
      </c>
      <c r="C12" s="1" t="s">
        <v>118</v>
      </c>
      <c r="D12" s="100" t="s">
        <v>115</v>
      </c>
      <c r="E12" s="100">
        <f t="shared" si="0"/>
        <v>7</v>
      </c>
    </row>
    <row r="13" spans="1:10">
      <c r="A13" s="101">
        <v>41846</v>
      </c>
      <c r="B13" s="1" t="s">
        <v>108</v>
      </c>
      <c r="C13" s="1" t="s">
        <v>117</v>
      </c>
      <c r="D13" s="100" t="s">
        <v>115</v>
      </c>
      <c r="E13" s="100">
        <f t="shared" si="0"/>
        <v>7</v>
      </c>
    </row>
    <row r="14" spans="1:10">
      <c r="A14" s="101">
        <v>41852</v>
      </c>
      <c r="B14" s="1" t="s">
        <v>111</v>
      </c>
      <c r="C14" s="1" t="s">
        <v>114</v>
      </c>
      <c r="D14" s="100" t="s">
        <v>109</v>
      </c>
      <c r="E14" s="100">
        <f t="shared" si="0"/>
        <v>8</v>
      </c>
    </row>
    <row r="15" spans="1:10">
      <c r="A15" s="101">
        <v>41856</v>
      </c>
      <c r="B15" s="1" t="s">
        <v>108</v>
      </c>
      <c r="C15" s="1" t="s">
        <v>116</v>
      </c>
      <c r="D15" s="100" t="s">
        <v>106</v>
      </c>
      <c r="E15" s="100">
        <f t="shared" si="0"/>
        <v>8</v>
      </c>
    </row>
    <row r="16" spans="1:10">
      <c r="A16" s="101">
        <v>41859</v>
      </c>
      <c r="B16" s="1" t="s">
        <v>108</v>
      </c>
      <c r="C16" s="1" t="s">
        <v>116</v>
      </c>
      <c r="D16" s="100" t="s">
        <v>109</v>
      </c>
      <c r="E16" s="100">
        <f t="shared" si="0"/>
        <v>8</v>
      </c>
    </row>
    <row r="17" spans="1:5">
      <c r="A17" s="101">
        <v>41863</v>
      </c>
      <c r="B17" s="1" t="s">
        <v>108</v>
      </c>
      <c r="C17" s="1" t="s">
        <v>117</v>
      </c>
      <c r="D17" s="100" t="s">
        <v>115</v>
      </c>
      <c r="E17" s="100">
        <f t="shared" si="0"/>
        <v>8</v>
      </c>
    </row>
    <row r="18" spans="1:5">
      <c r="A18" s="101">
        <v>41868</v>
      </c>
      <c r="B18" s="1" t="s">
        <v>108</v>
      </c>
      <c r="C18" s="1" t="s">
        <v>116</v>
      </c>
      <c r="D18" s="100" t="s">
        <v>115</v>
      </c>
      <c r="E18" s="100">
        <f t="shared" si="0"/>
        <v>8</v>
      </c>
    </row>
    <row r="19" spans="1:5">
      <c r="A19" s="101">
        <v>41868</v>
      </c>
      <c r="B19" s="1" t="s">
        <v>111</v>
      </c>
      <c r="C19" s="1" t="s">
        <v>114</v>
      </c>
      <c r="D19" s="100" t="s">
        <v>115</v>
      </c>
      <c r="E19" s="100">
        <f t="shared" si="0"/>
        <v>8</v>
      </c>
    </row>
    <row r="20" spans="1:5">
      <c r="A20" s="101">
        <v>41870</v>
      </c>
      <c r="B20" s="1" t="s">
        <v>111</v>
      </c>
      <c r="C20" s="1" t="s">
        <v>114</v>
      </c>
      <c r="D20" s="100" t="s">
        <v>109</v>
      </c>
      <c r="E20" s="100">
        <f t="shared" si="0"/>
        <v>8</v>
      </c>
    </row>
    <row r="21" spans="1:5">
      <c r="A21" s="101">
        <v>41875</v>
      </c>
      <c r="B21" s="1" t="s">
        <v>113</v>
      </c>
      <c r="C21" s="1" t="s">
        <v>112</v>
      </c>
      <c r="D21" s="100" t="s">
        <v>109</v>
      </c>
      <c r="E21" s="100">
        <f t="shared" si="0"/>
        <v>8</v>
      </c>
    </row>
    <row r="22" spans="1:5">
      <c r="A22" s="101">
        <v>41876</v>
      </c>
      <c r="B22" s="1" t="s">
        <v>111</v>
      </c>
      <c r="C22" s="1" t="s">
        <v>110</v>
      </c>
      <c r="D22" s="100" t="s">
        <v>109</v>
      </c>
      <c r="E22" s="100">
        <f t="shared" si="0"/>
        <v>8</v>
      </c>
    </row>
    <row r="23" spans="1:5">
      <c r="A23" s="101">
        <v>41878</v>
      </c>
      <c r="B23" s="1" t="s">
        <v>108</v>
      </c>
      <c r="C23" s="1" t="s">
        <v>107</v>
      </c>
      <c r="D23" s="100" t="s">
        <v>106</v>
      </c>
      <c r="E23" s="100">
        <f t="shared" si="0"/>
        <v>8</v>
      </c>
    </row>
  </sheetData>
  <mergeCells count="1">
    <mergeCell ref="G2:J2"/>
  </mergeCells>
  <phoneticPr fontId="10"/>
  <pageMargins left="0.75" right="0.75" top="1" bottom="1" header="0.51200000000000001" footer="0.51200000000000001"/>
  <pageSetup paperSize="9" orientation="portrait" r:id="rId1"/>
  <headerFooter alignWithMargins="0"/>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8982A-837A-4B4E-990A-F58AC37A15BA}">
  <sheetPr>
    <tabColor theme="6" tint="0.79998168889431442"/>
  </sheetPr>
  <dimension ref="A1:E14"/>
  <sheetViews>
    <sheetView zoomScale="175" zoomScaleNormal="175" workbookViewId="0"/>
  </sheetViews>
  <sheetFormatPr defaultRowHeight="18.75"/>
  <cols>
    <col min="1" max="1" width="15.375" style="10" customWidth="1"/>
    <col min="2" max="16384" width="9" style="10"/>
  </cols>
  <sheetData>
    <row r="1" spans="1:5">
      <c r="A1" s="10" t="s">
        <v>148</v>
      </c>
    </row>
    <row r="2" spans="1:5" ht="15" customHeight="1">
      <c r="A2" s="32" t="s">
        <v>147</v>
      </c>
      <c r="B2" s="32" t="s">
        <v>146</v>
      </c>
      <c r="C2" s="32" t="s">
        <v>145</v>
      </c>
      <c r="D2" s="32" t="s">
        <v>144</v>
      </c>
      <c r="E2" s="32" t="s">
        <v>143</v>
      </c>
    </row>
    <row r="3" spans="1:5">
      <c r="A3" s="29" t="s">
        <v>142</v>
      </c>
      <c r="B3" s="46">
        <v>88</v>
      </c>
      <c r="C3" s="46">
        <v>94</v>
      </c>
      <c r="D3" s="46">
        <v>72</v>
      </c>
      <c r="E3" s="46">
        <f t="shared" ref="E3:E12" si="0">SUM(B3:D3)</f>
        <v>254</v>
      </c>
    </row>
    <row r="4" spans="1:5">
      <c r="A4" s="29" t="s">
        <v>141</v>
      </c>
      <c r="B4" s="46">
        <v>64</v>
      </c>
      <c r="C4" s="46">
        <v>31</v>
      </c>
      <c r="D4" s="46">
        <v>89</v>
      </c>
      <c r="E4" s="46">
        <f t="shared" si="0"/>
        <v>184</v>
      </c>
    </row>
    <row r="5" spans="1:5">
      <c r="A5" s="29" t="s">
        <v>140</v>
      </c>
      <c r="B5" s="46">
        <v>93</v>
      </c>
      <c r="C5" s="46">
        <v>60</v>
      </c>
      <c r="D5" s="46">
        <v>64</v>
      </c>
      <c r="E5" s="46">
        <f t="shared" si="0"/>
        <v>217</v>
      </c>
    </row>
    <row r="6" spans="1:5">
      <c r="A6" s="29" t="s">
        <v>139</v>
      </c>
      <c r="B6" s="46">
        <v>79</v>
      </c>
      <c r="C6" s="46">
        <v>100</v>
      </c>
      <c r="D6" s="46">
        <v>48</v>
      </c>
      <c r="E6" s="46">
        <f t="shared" si="0"/>
        <v>227</v>
      </c>
    </row>
    <row r="7" spans="1:5">
      <c r="A7" s="29" t="s">
        <v>138</v>
      </c>
      <c r="B7" s="46">
        <v>39</v>
      </c>
      <c r="C7" s="46">
        <v>49</v>
      </c>
      <c r="D7" s="46">
        <v>69</v>
      </c>
      <c r="E7" s="46">
        <f t="shared" si="0"/>
        <v>157</v>
      </c>
    </row>
    <row r="8" spans="1:5">
      <c r="A8" s="29" t="s">
        <v>137</v>
      </c>
      <c r="B8" s="46">
        <v>63</v>
      </c>
      <c r="C8" s="46">
        <v>60</v>
      </c>
      <c r="D8" s="46">
        <v>82</v>
      </c>
      <c r="E8" s="46">
        <f t="shared" si="0"/>
        <v>205</v>
      </c>
    </row>
    <row r="9" spans="1:5">
      <c r="A9" s="29" t="s">
        <v>136</v>
      </c>
      <c r="B9" s="46">
        <v>100</v>
      </c>
      <c r="C9" s="46">
        <v>54</v>
      </c>
      <c r="D9" s="46">
        <v>49</v>
      </c>
      <c r="E9" s="46">
        <f t="shared" si="0"/>
        <v>203</v>
      </c>
    </row>
    <row r="10" spans="1:5">
      <c r="A10" s="29" t="s">
        <v>135</v>
      </c>
      <c r="B10" s="46">
        <v>33</v>
      </c>
      <c r="C10" s="46">
        <v>81</v>
      </c>
      <c r="D10" s="46">
        <v>63</v>
      </c>
      <c r="E10" s="46">
        <f t="shared" si="0"/>
        <v>177</v>
      </c>
    </row>
    <row r="11" spans="1:5">
      <c r="A11" s="29" t="s">
        <v>134</v>
      </c>
      <c r="B11" s="46">
        <v>89</v>
      </c>
      <c r="C11" s="46">
        <v>100</v>
      </c>
      <c r="D11" s="46">
        <v>100</v>
      </c>
      <c r="E11" s="46">
        <f t="shared" si="0"/>
        <v>289</v>
      </c>
    </row>
    <row r="12" spans="1:5" ht="19.5" thickBot="1">
      <c r="A12" s="45" t="s">
        <v>133</v>
      </c>
      <c r="B12" s="44">
        <v>98</v>
      </c>
      <c r="C12" s="44">
        <v>72</v>
      </c>
      <c r="D12" s="44">
        <v>52</v>
      </c>
      <c r="E12" s="44">
        <f t="shared" si="0"/>
        <v>222</v>
      </c>
    </row>
    <row r="13" spans="1:5" ht="19.5" thickTop="1">
      <c r="A13" s="43" t="s">
        <v>132</v>
      </c>
      <c r="B13" s="42"/>
      <c r="C13" s="42"/>
      <c r="D13" s="42"/>
      <c r="E13" s="42"/>
    </row>
    <row r="14" spans="1:5">
      <c r="A14" s="43" t="s">
        <v>280</v>
      </c>
      <c r="B14" s="42"/>
      <c r="C14" s="42"/>
      <c r="D14" s="42"/>
      <c r="E14" s="42"/>
    </row>
  </sheetData>
  <phoneticPr fontId="1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17B19-24FD-480B-9CD2-C7BD65CA8115}">
  <sheetPr>
    <tabColor theme="6" tint="0.79998168889431442"/>
  </sheetPr>
  <dimension ref="A1:O47"/>
  <sheetViews>
    <sheetView tabSelected="1" zoomScale="115" zoomScaleNormal="115" workbookViewId="0">
      <selection activeCell="R14" sqref="R14"/>
    </sheetView>
  </sheetViews>
  <sheetFormatPr defaultRowHeight="18.75"/>
  <cols>
    <col min="1" max="3" width="8.75" style="22" customWidth="1"/>
    <col min="4" max="4" width="6" style="22" customWidth="1"/>
    <col min="5" max="8" width="8.75" style="16" customWidth="1"/>
    <col min="9" max="9" width="8.75" style="22" customWidth="1"/>
    <col min="10" max="10" width="3.125" style="16" customWidth="1"/>
    <col min="11" max="11" width="12.5" style="16" customWidth="1"/>
    <col min="12" max="12" width="11.875" style="16" bestFit="1" customWidth="1"/>
    <col min="13" max="16384" width="9" style="16"/>
  </cols>
  <sheetData>
    <row r="1" spans="1:15" ht="25.5">
      <c r="A1" s="151" t="s">
        <v>270</v>
      </c>
      <c r="B1" s="151"/>
      <c r="C1" s="151"/>
      <c r="D1" s="151"/>
      <c r="E1" s="151"/>
      <c r="F1" s="151"/>
      <c r="G1" s="151"/>
      <c r="H1" s="151"/>
      <c r="I1" s="151"/>
      <c r="J1" s="54"/>
      <c r="K1" s="54"/>
      <c r="L1" s="54"/>
    </row>
    <row r="2" spans="1:15" ht="24">
      <c r="E2" s="22"/>
      <c r="F2" s="22"/>
      <c r="G2" s="22"/>
      <c r="H2" s="22"/>
      <c r="J2" s="22"/>
      <c r="K2" s="106" t="s">
        <v>160</v>
      </c>
    </row>
    <row r="3" spans="1:15">
      <c r="A3" s="111" t="s">
        <v>189</v>
      </c>
      <c r="B3" s="97" t="s">
        <v>188</v>
      </c>
      <c r="C3" s="97" t="s">
        <v>264</v>
      </c>
      <c r="D3" s="97" t="s">
        <v>267</v>
      </c>
      <c r="E3" s="97" t="s">
        <v>159</v>
      </c>
      <c r="F3" s="97" t="s">
        <v>268</v>
      </c>
      <c r="G3" s="97" t="s">
        <v>269</v>
      </c>
      <c r="H3" s="97" t="s">
        <v>187</v>
      </c>
      <c r="I3" s="97" t="s">
        <v>186</v>
      </c>
      <c r="J3" s="22"/>
      <c r="K3" s="41"/>
      <c r="L3" s="107" t="s">
        <v>159</v>
      </c>
      <c r="M3" s="107" t="s">
        <v>268</v>
      </c>
      <c r="N3" s="107" t="s">
        <v>269</v>
      </c>
      <c r="O3" s="107" t="s">
        <v>158</v>
      </c>
    </row>
    <row r="4" spans="1:15">
      <c r="A4" s="22">
        <v>101</v>
      </c>
      <c r="B4" s="22" t="s">
        <v>185</v>
      </c>
      <c r="C4" s="109" t="s">
        <v>265</v>
      </c>
      <c r="D4" s="109">
        <v>41</v>
      </c>
      <c r="E4" s="22">
        <v>50</v>
      </c>
      <c r="F4" s="22">
        <v>79</v>
      </c>
      <c r="G4" s="22">
        <v>56</v>
      </c>
      <c r="H4" s="22">
        <f>SUM(テーブル5[[#This Row],[英語]:[政倫]])</f>
        <v>185</v>
      </c>
      <c r="I4" s="22">
        <f t="shared" ref="I4:I28" si="0">RANK(H4,$H$4:$H$28)</f>
        <v>18</v>
      </c>
      <c r="K4" s="49" t="s">
        <v>157</v>
      </c>
      <c r="L4" s="50">
        <f>COUNT(テーブル5[英語])</f>
        <v>25</v>
      </c>
      <c r="M4" s="50">
        <f>COUNT(F4:F28)</f>
        <v>25</v>
      </c>
      <c r="N4" s="50">
        <f>COUNT(G4:G28)</f>
        <v>25</v>
      </c>
      <c r="O4" s="50">
        <f>COUNT(H4:H28)</f>
        <v>25</v>
      </c>
    </row>
    <row r="5" spans="1:15">
      <c r="A5" s="22">
        <v>102</v>
      </c>
      <c r="B5" s="22" t="s">
        <v>184</v>
      </c>
      <c r="C5" s="109" t="s">
        <v>265</v>
      </c>
      <c r="D5" s="109">
        <v>30</v>
      </c>
      <c r="E5" s="22">
        <v>70</v>
      </c>
      <c r="F5" s="22">
        <v>81</v>
      </c>
      <c r="G5" s="22">
        <v>90</v>
      </c>
      <c r="H5" s="22">
        <f>SUM(テーブル5[[#This Row],[英語]:[政倫]])</f>
        <v>241</v>
      </c>
      <c r="I5" s="22">
        <f t="shared" si="0"/>
        <v>12</v>
      </c>
      <c r="K5" s="49" t="s">
        <v>156</v>
      </c>
      <c r="L5" s="51">
        <f>AVERAGE(テーブル5[英語])</f>
        <v>75.88</v>
      </c>
      <c r="M5" s="51">
        <f>AVERAGE(F4:F28)</f>
        <v>74.239999999999995</v>
      </c>
      <c r="N5" s="51">
        <f>AVERAGE(G4:G28)</f>
        <v>73.8</v>
      </c>
      <c r="O5" s="51">
        <f>AVERAGE(H4:H28)</f>
        <v>223.92</v>
      </c>
    </row>
    <row r="6" spans="1:15">
      <c r="A6" s="22">
        <v>103</v>
      </c>
      <c r="B6" s="22" t="s">
        <v>183</v>
      </c>
      <c r="C6" s="109" t="s">
        <v>266</v>
      </c>
      <c r="D6" s="109">
        <v>29</v>
      </c>
      <c r="E6" s="22">
        <v>63</v>
      </c>
      <c r="F6" s="22">
        <v>71</v>
      </c>
      <c r="G6" s="22">
        <v>88</v>
      </c>
      <c r="H6" s="22">
        <f>SUM(テーブル5[[#This Row],[英語]:[政倫]])</f>
        <v>222</v>
      </c>
      <c r="I6" s="22">
        <f t="shared" si="0"/>
        <v>13</v>
      </c>
      <c r="K6" s="49" t="s">
        <v>262</v>
      </c>
      <c r="L6" s="51">
        <f>AVERAGEIFS(テーブル5[英語],テーブル5[性別],"男")</f>
        <v>72.63636363636364</v>
      </c>
      <c r="M6" s="51">
        <f>AVERAGEIFS(テーブル5[数理],テーブル5[性別],"男")</f>
        <v>69.727272727272734</v>
      </c>
      <c r="N6" s="110"/>
      <c r="O6" s="51">
        <f>AVERAGEIFS(テーブル5[合計],テーブル5[性別],"男")</f>
        <v>211.63636363636363</v>
      </c>
    </row>
    <row r="7" spans="1:15">
      <c r="A7" s="22">
        <v>104</v>
      </c>
      <c r="B7" s="22" t="s">
        <v>182</v>
      </c>
      <c r="C7" s="109" t="s">
        <v>265</v>
      </c>
      <c r="D7" s="109">
        <v>26</v>
      </c>
      <c r="E7" s="22">
        <v>92</v>
      </c>
      <c r="F7" s="22">
        <v>100</v>
      </c>
      <c r="G7" s="22">
        <v>100</v>
      </c>
      <c r="H7" s="22">
        <f>SUM(テーブル5[[#This Row],[英語]:[政倫]])</f>
        <v>292</v>
      </c>
      <c r="I7" s="22">
        <f t="shared" si="0"/>
        <v>1</v>
      </c>
      <c r="K7" s="49" t="s">
        <v>263</v>
      </c>
      <c r="L7" s="51">
        <f>AVERAGEIFS(テーブル5[英語],テーブル5[性別],"女")</f>
        <v>78.428571428571431</v>
      </c>
      <c r="M7" s="51">
        <f>AVERAGEIFS(テーブル5[数理],テーブル5[性別],"女")</f>
        <v>77.785714285714292</v>
      </c>
      <c r="N7" s="110"/>
      <c r="O7" s="51">
        <f>AVERAGEIFS(テーブル5[合計],テーブル5[性別],"女")</f>
        <v>233.57142857142858</v>
      </c>
    </row>
    <row r="8" spans="1:15">
      <c r="A8" s="22">
        <v>105</v>
      </c>
      <c r="B8" s="22" t="s">
        <v>181</v>
      </c>
      <c r="C8" s="109" t="s">
        <v>266</v>
      </c>
      <c r="D8" s="109">
        <v>19</v>
      </c>
      <c r="E8" s="22">
        <v>82</v>
      </c>
      <c r="F8" s="22">
        <v>63</v>
      </c>
      <c r="G8" s="22">
        <v>70</v>
      </c>
      <c r="H8" s="22">
        <f>SUM(テーブル5[[#This Row],[英語]:[政倫]])</f>
        <v>215</v>
      </c>
      <c r="I8" s="22">
        <f t="shared" si="0"/>
        <v>15</v>
      </c>
      <c r="K8" s="49" t="s">
        <v>155</v>
      </c>
      <c r="L8" s="50">
        <f>MAX(テーブル5[英語])</f>
        <v>100</v>
      </c>
      <c r="M8" s="50">
        <f>MAX(F4:F28)</f>
        <v>100</v>
      </c>
      <c r="N8" s="50">
        <f>MAX(G4:G28)</f>
        <v>100</v>
      </c>
      <c r="O8" s="50">
        <f>MAX(H4:H28)</f>
        <v>292</v>
      </c>
    </row>
    <row r="9" spans="1:15">
      <c r="A9" s="22">
        <v>106</v>
      </c>
      <c r="B9" s="22" t="s">
        <v>180</v>
      </c>
      <c r="C9" s="109" t="s">
        <v>266</v>
      </c>
      <c r="D9" s="109">
        <v>44</v>
      </c>
      <c r="E9" s="22">
        <v>99</v>
      </c>
      <c r="F9" s="22">
        <v>81</v>
      </c>
      <c r="G9" s="22">
        <v>97</v>
      </c>
      <c r="H9" s="22">
        <f>SUM(テーブル5[[#This Row],[英語]:[政倫]])</f>
        <v>277</v>
      </c>
      <c r="I9" s="22">
        <f t="shared" si="0"/>
        <v>5</v>
      </c>
      <c r="K9" s="49" t="s">
        <v>154</v>
      </c>
      <c r="L9" s="50">
        <f>MIN(テーブル5[英語])</f>
        <v>30</v>
      </c>
      <c r="M9" s="50">
        <f>MIN(F4:F28)</f>
        <v>44</v>
      </c>
      <c r="N9" s="50">
        <f>MIN(G4:G28)</f>
        <v>29</v>
      </c>
      <c r="O9" s="50">
        <f>MIN(H4:H28)</f>
        <v>135</v>
      </c>
    </row>
    <row r="10" spans="1:15">
      <c r="A10" s="22">
        <v>107</v>
      </c>
      <c r="B10" s="22" t="s">
        <v>179</v>
      </c>
      <c r="C10" s="109" t="s">
        <v>266</v>
      </c>
      <c r="D10" s="109">
        <v>36</v>
      </c>
      <c r="E10" s="22">
        <v>59</v>
      </c>
      <c r="F10" s="22">
        <v>61</v>
      </c>
      <c r="G10" s="22">
        <v>44</v>
      </c>
      <c r="H10" s="22">
        <f>SUM(テーブル5[[#This Row],[英語]:[政倫]])</f>
        <v>164</v>
      </c>
      <c r="I10" s="22">
        <f t="shared" si="0"/>
        <v>21</v>
      </c>
      <c r="K10" s="49" t="s">
        <v>153</v>
      </c>
      <c r="L10" s="110"/>
      <c r="M10" s="110"/>
      <c r="N10" s="48">
        <f>STDEVP(G4:G28)</f>
        <v>21.162230506258076</v>
      </c>
      <c r="O10" s="48">
        <f>STDEVP(テーブル5[合計])</f>
        <v>50.391205581926691</v>
      </c>
    </row>
    <row r="11" spans="1:15">
      <c r="A11" s="22">
        <v>108</v>
      </c>
      <c r="B11" s="22" t="s">
        <v>178</v>
      </c>
      <c r="C11" s="109" t="s">
        <v>265</v>
      </c>
      <c r="D11" s="109">
        <v>50</v>
      </c>
      <c r="E11" s="22">
        <v>50</v>
      </c>
      <c r="F11" s="22">
        <v>67</v>
      </c>
      <c r="G11" s="22">
        <v>64</v>
      </c>
      <c r="H11" s="22">
        <f>SUM(テーブル5[[#This Row],[英語]:[政倫]])</f>
        <v>181</v>
      </c>
      <c r="I11" s="22">
        <f t="shared" si="0"/>
        <v>19</v>
      </c>
    </row>
    <row r="12" spans="1:15">
      <c r="A12" s="22">
        <v>109</v>
      </c>
      <c r="B12" s="11" t="s">
        <v>177</v>
      </c>
      <c r="C12" s="11" t="s">
        <v>266</v>
      </c>
      <c r="D12" s="11">
        <v>27</v>
      </c>
      <c r="E12" s="22">
        <v>92</v>
      </c>
      <c r="F12" s="22">
        <v>97</v>
      </c>
      <c r="G12" s="22">
        <v>93</v>
      </c>
      <c r="H12" s="22">
        <f>SUM(テーブル5[[#This Row],[英語]:[政倫]])</f>
        <v>282</v>
      </c>
      <c r="I12" s="22">
        <f t="shared" si="0"/>
        <v>2</v>
      </c>
      <c r="K12" s="112" t="s">
        <v>271</v>
      </c>
      <c r="L12" s="113" t="s">
        <v>159</v>
      </c>
      <c r="M12" s="113" t="s">
        <v>268</v>
      </c>
      <c r="N12" s="113" t="s">
        <v>269</v>
      </c>
      <c r="O12" s="113" t="s">
        <v>158</v>
      </c>
    </row>
    <row r="13" spans="1:15">
      <c r="A13" s="22">
        <v>110</v>
      </c>
      <c r="B13" s="22" t="s">
        <v>176</v>
      </c>
      <c r="C13" s="109" t="s">
        <v>266</v>
      </c>
      <c r="D13" s="109">
        <v>36</v>
      </c>
      <c r="E13" s="22">
        <v>88</v>
      </c>
      <c r="F13" s="22">
        <v>97</v>
      </c>
      <c r="G13" s="22">
        <v>97</v>
      </c>
      <c r="H13" s="22">
        <f>SUM(テーブル5[[#This Row],[英語]:[政倫]])</f>
        <v>282</v>
      </c>
      <c r="I13" s="22">
        <f t="shared" si="0"/>
        <v>2</v>
      </c>
      <c r="K13" s="114" t="s">
        <v>273</v>
      </c>
      <c r="L13" s="115">
        <f>_xlfn.MAXIFS(テーブル5[英語],テーブル5[性別],"男",テーブル5[年齢],"&gt;=20")</f>
        <v>97</v>
      </c>
      <c r="M13" s="115">
        <f>_xlfn.MAXIFS(テーブル5[数理],テーブル5[性別],"男",テーブル5[年齢],"&gt;=20")</f>
        <v>100</v>
      </c>
      <c r="N13" s="115">
        <f>_xlfn.MAXIFS(テーブル5[政倫],テーブル5[性別],"男",テーブル5[年齢],"&gt;=20")</f>
        <v>100</v>
      </c>
      <c r="O13" s="116"/>
    </row>
    <row r="14" spans="1:15">
      <c r="A14" s="22">
        <v>111</v>
      </c>
      <c r="B14" s="22" t="s">
        <v>175</v>
      </c>
      <c r="C14" s="109" t="s">
        <v>266</v>
      </c>
      <c r="D14" s="109">
        <v>43</v>
      </c>
      <c r="E14" s="22">
        <v>100</v>
      </c>
      <c r="F14" s="22">
        <v>91</v>
      </c>
      <c r="G14" s="22">
        <v>80</v>
      </c>
      <c r="H14" s="22">
        <f>SUM(テーブル5[[#This Row],[英語]:[政倫]])</f>
        <v>271</v>
      </c>
      <c r="I14" s="22">
        <f t="shared" si="0"/>
        <v>8</v>
      </c>
      <c r="K14" s="114" t="s">
        <v>274</v>
      </c>
      <c r="L14" s="115">
        <f>_xlfn.MAXIFS(テーブル5[英語],テーブル5[性別],"男",テーブル5[年齢],"&gt;=30")</f>
        <v>97</v>
      </c>
      <c r="M14" s="115">
        <f>_xlfn.MAXIFS(テーブル5[数理],テーブル5[性別],"男",テーブル5[年齢],"&gt;=30")</f>
        <v>86</v>
      </c>
      <c r="N14" s="115">
        <f>_xlfn.MAXIFS(テーブル5[政倫],テーブル5[性別],"男",テーブル5[年齢],"&gt;=30")</f>
        <v>91</v>
      </c>
      <c r="O14" s="116"/>
    </row>
    <row r="15" spans="1:15">
      <c r="A15" s="22">
        <v>112</v>
      </c>
      <c r="B15" s="22" t="s">
        <v>174</v>
      </c>
      <c r="C15" s="109" t="s">
        <v>265</v>
      </c>
      <c r="D15" s="109">
        <v>50</v>
      </c>
      <c r="E15" s="22">
        <v>54</v>
      </c>
      <c r="F15" s="22">
        <v>44</v>
      </c>
      <c r="G15" s="22">
        <v>44</v>
      </c>
      <c r="H15" s="22">
        <f>SUM(テーブル5[[#This Row],[英語]:[政倫]])</f>
        <v>142</v>
      </c>
      <c r="I15" s="22">
        <f t="shared" si="0"/>
        <v>24</v>
      </c>
      <c r="K15" s="114" t="s">
        <v>275</v>
      </c>
      <c r="L15" s="115">
        <f>_xlfn.MAXIFS(テーブル5[英語],テーブル5[性別],"男",テーブル5[年齢],"&gt;=40")</f>
        <v>54</v>
      </c>
      <c r="M15" s="115">
        <f>_xlfn.MAXIFS(テーブル5[数理],テーブル5[性別],"男",テーブル5[年齢],"&gt;=40")</f>
        <v>79</v>
      </c>
      <c r="N15" s="115">
        <f>_xlfn.MAXIFS(テーブル5[政倫],テーブル5[性別],"男",テーブル5[年齢],"&gt;=40")</f>
        <v>64</v>
      </c>
      <c r="O15" s="116"/>
    </row>
    <row r="16" spans="1:15">
      <c r="A16" s="22">
        <v>113</v>
      </c>
      <c r="B16" s="22" t="s">
        <v>173</v>
      </c>
      <c r="C16" s="109" t="s">
        <v>266</v>
      </c>
      <c r="D16" s="109">
        <v>42</v>
      </c>
      <c r="E16" s="22">
        <v>85</v>
      </c>
      <c r="F16" s="22">
        <v>60</v>
      </c>
      <c r="G16" s="22">
        <v>63</v>
      </c>
      <c r="H16" s="22">
        <f>SUM(テーブル5[[#This Row],[英語]:[政倫]])</f>
        <v>208</v>
      </c>
      <c r="I16" s="22">
        <f t="shared" si="0"/>
        <v>17</v>
      </c>
      <c r="K16" s="114" t="s">
        <v>276</v>
      </c>
      <c r="L16" s="115">
        <f>_xlfn.MAXIFS(テーブル5[英語],テーブル5[性別],"男",テーブル5[年齢],"&gt;=50")</f>
        <v>54</v>
      </c>
      <c r="M16" s="115">
        <f>_xlfn.MAXIFS(テーブル5[数理],テーブル5[性別],"男",テーブル5[年齢],"&gt;=50")</f>
        <v>67</v>
      </c>
      <c r="N16" s="115">
        <f>_xlfn.MAXIFS(テーブル5[政倫],テーブル5[性別],"男",テーブル5[年齢],"&gt;=50")</f>
        <v>64</v>
      </c>
      <c r="O16" s="116"/>
    </row>
    <row r="17" spans="1:15">
      <c r="A17" s="22">
        <v>114</v>
      </c>
      <c r="B17" s="22" t="s">
        <v>172</v>
      </c>
      <c r="C17" s="109" t="s">
        <v>266</v>
      </c>
      <c r="D17" s="109">
        <v>52</v>
      </c>
      <c r="E17" s="22">
        <v>91</v>
      </c>
      <c r="F17" s="22">
        <v>100</v>
      </c>
      <c r="G17" s="22">
        <v>88</v>
      </c>
      <c r="H17" s="22">
        <f>SUM(テーブル5[[#This Row],[英語]:[政倫]])</f>
        <v>279</v>
      </c>
      <c r="I17" s="22">
        <f t="shared" si="0"/>
        <v>4</v>
      </c>
    </row>
    <row r="18" spans="1:15">
      <c r="A18" s="22">
        <v>115</v>
      </c>
      <c r="B18" s="22" t="s">
        <v>171</v>
      </c>
      <c r="C18" s="109" t="s">
        <v>265</v>
      </c>
      <c r="D18" s="109">
        <v>20</v>
      </c>
      <c r="E18" s="22">
        <v>80</v>
      </c>
      <c r="F18" s="22">
        <v>45</v>
      </c>
      <c r="G18" s="22">
        <v>29</v>
      </c>
      <c r="H18" s="22">
        <f>SUM(テーブル5[[#This Row],[英語]:[政倫]])</f>
        <v>154</v>
      </c>
      <c r="I18" s="22">
        <f t="shared" si="0"/>
        <v>22</v>
      </c>
      <c r="K18" s="112" t="s">
        <v>272</v>
      </c>
      <c r="L18" s="113" t="s">
        <v>159</v>
      </c>
      <c r="M18" s="113" t="s">
        <v>268</v>
      </c>
      <c r="N18" s="113" t="s">
        <v>269</v>
      </c>
      <c r="O18" s="113" t="s">
        <v>158</v>
      </c>
    </row>
    <row r="19" spans="1:15">
      <c r="A19" s="22">
        <v>116</v>
      </c>
      <c r="B19" s="22" t="s">
        <v>170</v>
      </c>
      <c r="C19" s="109" t="s">
        <v>265</v>
      </c>
      <c r="D19" s="109">
        <v>22</v>
      </c>
      <c r="E19" s="22">
        <v>96</v>
      </c>
      <c r="F19" s="22">
        <v>70</v>
      </c>
      <c r="G19" s="22">
        <v>98</v>
      </c>
      <c r="H19" s="22">
        <f>SUM(テーブル5[[#This Row],[英語]:[政倫]])</f>
        <v>264</v>
      </c>
      <c r="I19" s="22">
        <f t="shared" si="0"/>
        <v>9</v>
      </c>
      <c r="K19" s="114" t="s">
        <v>273</v>
      </c>
      <c r="L19" s="116"/>
      <c r="M19" s="116"/>
      <c r="N19" s="116"/>
      <c r="O19" s="116"/>
    </row>
    <row r="20" spans="1:15">
      <c r="A20" s="22">
        <v>117</v>
      </c>
      <c r="B20" s="22" t="s">
        <v>169</v>
      </c>
      <c r="C20" s="109" t="s">
        <v>265</v>
      </c>
      <c r="D20" s="109">
        <v>31</v>
      </c>
      <c r="E20" s="22">
        <v>91</v>
      </c>
      <c r="F20" s="22">
        <v>82</v>
      </c>
      <c r="G20" s="22">
        <v>73</v>
      </c>
      <c r="H20" s="22">
        <f>SUM(テーブル5[[#This Row],[英語]:[政倫]])</f>
        <v>246</v>
      </c>
      <c r="I20" s="22">
        <f t="shared" si="0"/>
        <v>11</v>
      </c>
      <c r="K20" s="114" t="s">
        <v>274</v>
      </c>
      <c r="L20" s="115"/>
      <c r="M20" s="115"/>
      <c r="N20" s="115"/>
      <c r="O20" s="115"/>
    </row>
    <row r="21" spans="1:15">
      <c r="A21" s="22">
        <v>118</v>
      </c>
      <c r="B21" s="22" t="s">
        <v>168</v>
      </c>
      <c r="C21" s="109" t="s">
        <v>266</v>
      </c>
      <c r="D21" s="109">
        <v>35</v>
      </c>
      <c r="E21" s="22">
        <v>81</v>
      </c>
      <c r="F21" s="22">
        <v>76</v>
      </c>
      <c r="G21" s="22">
        <v>96</v>
      </c>
      <c r="H21" s="22">
        <f>SUM(テーブル5[[#This Row],[英語]:[政倫]])</f>
        <v>253</v>
      </c>
      <c r="I21" s="22">
        <f t="shared" si="0"/>
        <v>10</v>
      </c>
      <c r="K21" s="114" t="s">
        <v>275</v>
      </c>
      <c r="L21" s="115"/>
      <c r="M21" s="115"/>
      <c r="N21" s="115"/>
      <c r="O21" s="115"/>
    </row>
    <row r="22" spans="1:15">
      <c r="A22" s="22">
        <v>119</v>
      </c>
      <c r="B22" s="11" t="s">
        <v>167</v>
      </c>
      <c r="C22" s="11" t="s">
        <v>266</v>
      </c>
      <c r="D22" s="11">
        <v>40</v>
      </c>
      <c r="E22" s="22">
        <v>77</v>
      </c>
      <c r="F22" s="22">
        <v>76</v>
      </c>
      <c r="G22" s="22">
        <v>68</v>
      </c>
      <c r="H22" s="22">
        <f>SUM(テーブル5[[#This Row],[英語]:[政倫]])</f>
        <v>221</v>
      </c>
      <c r="I22" s="22">
        <f t="shared" si="0"/>
        <v>14</v>
      </c>
      <c r="K22" s="114" t="s">
        <v>276</v>
      </c>
      <c r="L22" s="115"/>
      <c r="M22" s="115"/>
      <c r="N22" s="115"/>
      <c r="O22" s="115"/>
    </row>
    <row r="23" spans="1:15">
      <c r="A23" s="22">
        <v>120</v>
      </c>
      <c r="B23" s="22" t="s">
        <v>166</v>
      </c>
      <c r="C23" s="109" t="s">
        <v>265</v>
      </c>
      <c r="D23" s="109">
        <v>29</v>
      </c>
      <c r="E23" s="22">
        <v>73</v>
      </c>
      <c r="F23" s="22">
        <v>57</v>
      </c>
      <c r="G23" s="22">
        <v>84</v>
      </c>
      <c r="H23" s="22">
        <f>SUM(テーブル5[[#This Row],[英語]:[政倫]])</f>
        <v>214</v>
      </c>
      <c r="I23" s="22">
        <f t="shared" si="0"/>
        <v>16</v>
      </c>
    </row>
    <row r="24" spans="1:15">
      <c r="A24" s="22">
        <v>121</v>
      </c>
      <c r="B24" s="22" t="s">
        <v>165</v>
      </c>
      <c r="C24" s="109" t="s">
        <v>266</v>
      </c>
      <c r="D24" s="109">
        <v>26</v>
      </c>
      <c r="E24" s="22">
        <v>51</v>
      </c>
      <c r="F24" s="22">
        <v>78</v>
      </c>
      <c r="G24" s="22">
        <v>47</v>
      </c>
      <c r="H24" s="22">
        <f>SUM(テーブル5[[#This Row],[英語]:[政倫]])</f>
        <v>176</v>
      </c>
      <c r="I24" s="22">
        <f t="shared" si="0"/>
        <v>20</v>
      </c>
    </row>
    <row r="25" spans="1:15">
      <c r="A25" s="22">
        <v>122</v>
      </c>
      <c r="B25" s="22" t="s">
        <v>164</v>
      </c>
      <c r="C25" s="109" t="s">
        <v>266</v>
      </c>
      <c r="D25" s="109">
        <v>53</v>
      </c>
      <c r="E25" s="22">
        <v>30</v>
      </c>
      <c r="F25" s="22">
        <v>46</v>
      </c>
      <c r="G25" s="22">
        <v>68</v>
      </c>
      <c r="H25" s="22">
        <f>SUM(テーブル5[[#This Row],[英語]:[政倫]])</f>
        <v>144</v>
      </c>
      <c r="I25" s="22">
        <f t="shared" si="0"/>
        <v>23</v>
      </c>
    </row>
    <row r="26" spans="1:15">
      <c r="A26" s="22">
        <v>123</v>
      </c>
      <c r="B26" s="22" t="s">
        <v>163</v>
      </c>
      <c r="C26" s="109" t="s">
        <v>265</v>
      </c>
      <c r="D26" s="109">
        <v>25</v>
      </c>
      <c r="E26" s="22">
        <v>46</v>
      </c>
      <c r="F26" s="22">
        <v>56</v>
      </c>
      <c r="G26" s="22">
        <v>33</v>
      </c>
      <c r="H26" s="22">
        <f>SUM(テーブル5[[#This Row],[英語]:[政倫]])</f>
        <v>135</v>
      </c>
      <c r="I26" s="22">
        <f t="shared" si="0"/>
        <v>25</v>
      </c>
    </row>
    <row r="27" spans="1:15">
      <c r="A27" s="22">
        <v>124</v>
      </c>
      <c r="B27" s="22" t="s">
        <v>162</v>
      </c>
      <c r="C27" s="109" t="s">
        <v>265</v>
      </c>
      <c r="D27" s="109">
        <v>30</v>
      </c>
      <c r="E27" s="22">
        <v>97</v>
      </c>
      <c r="F27" s="22">
        <v>86</v>
      </c>
      <c r="G27" s="22">
        <v>91</v>
      </c>
      <c r="H27" s="22">
        <f>SUM(テーブル5[[#This Row],[英語]:[政倫]])</f>
        <v>274</v>
      </c>
      <c r="I27" s="22">
        <f t="shared" si="0"/>
        <v>7</v>
      </c>
    </row>
    <row r="28" spans="1:15">
      <c r="A28" s="22">
        <v>125</v>
      </c>
      <c r="B28" s="22" t="s">
        <v>161</v>
      </c>
      <c r="C28" s="109" t="s">
        <v>266</v>
      </c>
      <c r="D28" s="109">
        <v>29</v>
      </c>
      <c r="E28" s="22">
        <v>100</v>
      </c>
      <c r="F28" s="22">
        <v>92</v>
      </c>
      <c r="G28" s="22">
        <v>84</v>
      </c>
      <c r="H28" s="22">
        <f>SUM(テーブル5[[#This Row],[英語]:[政倫]])</f>
        <v>276</v>
      </c>
      <c r="I28" s="22">
        <f t="shared" si="0"/>
        <v>6</v>
      </c>
    </row>
    <row r="29" spans="1:15">
      <c r="E29" s="22"/>
      <c r="F29" s="22"/>
      <c r="G29" s="22"/>
      <c r="H29" s="22"/>
    </row>
    <row r="30" spans="1:15">
      <c r="I30" s="16"/>
    </row>
    <row r="31" spans="1:15">
      <c r="I31" s="16"/>
    </row>
    <row r="32" spans="1:15">
      <c r="I32" s="16"/>
    </row>
    <row r="33" spans="1:11">
      <c r="I33" s="16"/>
    </row>
    <row r="34" spans="1:11">
      <c r="I34" s="16"/>
    </row>
    <row r="35" spans="1:11">
      <c r="I35" s="16"/>
    </row>
    <row r="36" spans="1:11">
      <c r="I36" s="16"/>
    </row>
    <row r="39" spans="1:11">
      <c r="A39" s="16"/>
    </row>
    <row r="40" spans="1:11">
      <c r="A40" s="16"/>
    </row>
    <row r="41" spans="1:11">
      <c r="A41" s="109" t="s">
        <v>152</v>
      </c>
      <c r="B41" s="16" t="s">
        <v>151</v>
      </c>
      <c r="C41" s="16"/>
      <c r="D41" s="16"/>
      <c r="E41" s="108" t="s">
        <v>277</v>
      </c>
    </row>
    <row r="42" spans="1:11">
      <c r="A42" s="22" t="s">
        <v>150</v>
      </c>
      <c r="B42" s="47" t="s">
        <v>149</v>
      </c>
      <c r="C42" s="47"/>
      <c r="D42" s="47"/>
      <c r="E42" s="108" t="s">
        <v>278</v>
      </c>
    </row>
    <row r="43" spans="1:11">
      <c r="B43" s="152" t="s">
        <v>279</v>
      </c>
      <c r="C43" s="152"/>
      <c r="D43" s="152"/>
      <c r="E43" s="152"/>
      <c r="F43" s="152"/>
      <c r="G43" s="152"/>
      <c r="H43" s="152"/>
      <c r="I43" s="152"/>
      <c r="J43" s="152"/>
      <c r="K43" s="152"/>
    </row>
    <row r="44" spans="1:11">
      <c r="B44" s="152"/>
      <c r="C44" s="152"/>
      <c r="D44" s="152"/>
      <c r="E44" s="152"/>
      <c r="F44" s="152"/>
      <c r="G44" s="152"/>
      <c r="H44" s="152"/>
      <c r="I44" s="152"/>
      <c r="J44" s="152"/>
      <c r="K44" s="152"/>
    </row>
    <row r="45" spans="1:11">
      <c r="B45" s="152"/>
      <c r="C45" s="152"/>
      <c r="D45" s="152"/>
      <c r="E45" s="152"/>
      <c r="F45" s="152"/>
      <c r="G45" s="152"/>
      <c r="H45" s="152"/>
      <c r="I45" s="152"/>
      <c r="J45" s="152"/>
      <c r="K45" s="152"/>
    </row>
    <row r="46" spans="1:11">
      <c r="B46" s="152"/>
      <c r="C46" s="152"/>
      <c r="D46" s="152"/>
      <c r="E46" s="152"/>
      <c r="F46" s="152"/>
      <c r="G46" s="152"/>
      <c r="H46" s="152"/>
      <c r="I46" s="152"/>
      <c r="J46" s="152"/>
      <c r="K46" s="152"/>
    </row>
    <row r="47" spans="1:11">
      <c r="B47" s="152"/>
      <c r="C47" s="152"/>
      <c r="D47" s="152"/>
      <c r="E47" s="152"/>
      <c r="F47" s="152"/>
      <c r="G47" s="152"/>
      <c r="H47" s="152"/>
      <c r="I47" s="152"/>
      <c r="J47" s="152"/>
      <c r="K47" s="152"/>
    </row>
  </sheetData>
  <mergeCells count="2">
    <mergeCell ref="A1:I1"/>
    <mergeCell ref="B43:K47"/>
  </mergeCells>
  <phoneticPr fontId="10"/>
  <pageMargins left="0.7" right="0.7" top="0.75" bottom="0.75" header="0.3" footer="0.3"/>
  <pageSetup paperSize="9" orientation="portrait" horizontalDpi="0"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12</vt:i4>
      </vt:variant>
    </vt:vector>
  </HeadingPairs>
  <TitlesOfParts>
    <vt:vector size="12" baseType="lpstr">
      <vt:lpstr>見出し</vt:lpstr>
      <vt:lpstr>AVERAGEIFS-01</vt:lpstr>
      <vt:lpstr>AVERAGEIFS-02</vt:lpstr>
      <vt:lpstr>AVERAGEIFS-03</vt:lpstr>
      <vt:lpstr>COUNTIFS-01</vt:lpstr>
      <vt:lpstr>COUNTIFS-02</vt:lpstr>
      <vt:lpstr>COUNTIFS-03</vt:lpstr>
      <vt:lpstr>MAX-01</vt:lpstr>
      <vt:lpstr>MAXIFS-02</vt:lpstr>
      <vt:lpstr>SUMIFS-01</vt:lpstr>
      <vt:lpstr>SUMIFS-02</vt:lpstr>
      <vt:lpstr>SUMIFS-03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2025-07-08T11:32:42Z</dcterms:modified>
</cp:coreProperties>
</file>